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C:\Users\smcuser\Desktop\data\SMC-SS5Y3-12S_EX260-e\"/>
    </mc:Choice>
  </mc:AlternateContent>
  <xr:revisionPtr revIDLastSave="0" documentId="13_ncr:1_{E5FF2B80-8A09-409B-B058-36258D99BAE5}" xr6:coauthVersionLast="47" xr6:coauthVersionMax="47" xr10:uidLastSave="{00000000-0000-0000-0000-000000000000}"/>
  <bookViews>
    <workbookView xWindow="-120" yWindow="-120" windowWidth="51840" windowHeight="21120" tabRatio="424" xr2:uid="{00000000-000D-0000-FFFF-FFFF00000000}"/>
  </bookViews>
  <sheets>
    <sheet name="基本情報" sheetId="6" r:id="rId1"/>
    <sheet name="ベース" sheetId="1" r:id="rId2"/>
    <sheet name="バルブ" sheetId="5" r:id="rId3"/>
    <sheet name="仕様書作成" sheetId="7" r:id="rId4"/>
    <sheet name="発注情報" sheetId="8" r:id="rId5"/>
    <sheet name="御発注用仕様書" sheetId="10" r:id="rId6"/>
  </sheets>
  <definedNames>
    <definedName name="_xlnm.Print_Area" localSheetId="0">基本情報!$B$1:$AH$39</definedName>
    <definedName name="_xlnm.Print_Area" localSheetId="5">OFFSET(御発注用仕様書!$A$1,0,0,MAX((御発注用仕様書!$A$1:$AI$63&lt;&gt;"")*ROW(御発注用仕様書!$A$1:$A$63)),35)</definedName>
    <definedName name="_xlnm.Print_Area" localSheetId="3">仕様書作成!$A$1:$AP$83</definedName>
    <definedName name="_xlnm.Print_Area" localSheetId="4">発注情報!$A$1:$E$48</definedName>
    <definedName name="_xlnm.Print_Titles" localSheetId="5">御発注用仕様書!$1:$4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H51" i="7" l="1"/>
  <c r="AG51" i="7"/>
  <c r="AF51" i="7"/>
  <c r="AE51" i="7"/>
  <c r="AD51" i="7"/>
  <c r="AC51" i="7"/>
  <c r="AB51" i="7"/>
  <c r="AA51" i="7"/>
  <c r="Z51" i="7"/>
  <c r="Y51" i="7"/>
  <c r="X51" i="7"/>
  <c r="W51" i="7"/>
  <c r="V51" i="7"/>
  <c r="U51" i="7"/>
  <c r="T51" i="7"/>
  <c r="S51" i="7"/>
  <c r="R51" i="7"/>
  <c r="Q51" i="7"/>
  <c r="P51" i="7"/>
  <c r="O51" i="7"/>
  <c r="N51" i="7"/>
  <c r="M51" i="7"/>
  <c r="L51" i="7"/>
  <c r="K51" i="7"/>
  <c r="C51" i="7" s="1"/>
  <c r="AH45" i="7"/>
  <c r="AG45" i="7"/>
  <c r="AF45" i="7"/>
  <c r="AE45" i="7"/>
  <c r="AD45" i="7"/>
  <c r="AC45" i="7"/>
  <c r="AB45" i="7"/>
  <c r="AA45" i="7"/>
  <c r="Z45" i="7"/>
  <c r="Y45" i="7"/>
  <c r="X45" i="7"/>
  <c r="W45" i="7"/>
  <c r="V45" i="7"/>
  <c r="U45" i="7"/>
  <c r="T45" i="7"/>
  <c r="S45" i="7"/>
  <c r="R45" i="7"/>
  <c r="Q45" i="7"/>
  <c r="C45" i="7" s="1"/>
  <c r="P45" i="7"/>
  <c r="O45" i="7"/>
  <c r="N45" i="7"/>
  <c r="M45" i="7"/>
  <c r="L45" i="7"/>
  <c r="K45" i="7"/>
  <c r="AI67" i="7"/>
  <c r="J67" i="7"/>
  <c r="I3" i="10"/>
  <c r="F10" i="5"/>
  <c r="R10" i="5" s="1"/>
  <c r="T10" i="5" s="1"/>
  <c r="U10" i="5"/>
  <c r="V10" i="5"/>
  <c r="F43" i="1"/>
  <c r="R43" i="1"/>
  <c r="G9" i="7" s="1"/>
  <c r="Z9" i="7" s="1"/>
  <c r="F28" i="1"/>
  <c r="R28" i="1" s="1"/>
  <c r="L118" i="7"/>
  <c r="M118" i="7"/>
  <c r="N118" i="7"/>
  <c r="N120" i="7" s="1"/>
  <c r="O118" i="7"/>
  <c r="P118" i="7"/>
  <c r="P120" i="7"/>
  <c r="Q118" i="7"/>
  <c r="Q120" i="7" s="1"/>
  <c r="R118" i="7"/>
  <c r="R120" i="7" s="1"/>
  <c r="S118" i="7"/>
  <c r="T118" i="7"/>
  <c r="T120" i="7" s="1"/>
  <c r="U118" i="7"/>
  <c r="U120" i="7" s="1"/>
  <c r="V118" i="7"/>
  <c r="W118" i="7"/>
  <c r="X118" i="7"/>
  <c r="Y118" i="7"/>
  <c r="Y120" i="7"/>
  <c r="Z118" i="7"/>
  <c r="Z120" i="7" s="1"/>
  <c r="AA118" i="7"/>
  <c r="AB118" i="7"/>
  <c r="AC118" i="7"/>
  <c r="AC120" i="7"/>
  <c r="AD118" i="7"/>
  <c r="AE118" i="7"/>
  <c r="AE120" i="7" s="1"/>
  <c r="AF118" i="7"/>
  <c r="AF120" i="7" s="1"/>
  <c r="AG118" i="7"/>
  <c r="AH118" i="7"/>
  <c r="L119" i="7"/>
  <c r="L120" i="7"/>
  <c r="M119" i="7"/>
  <c r="M120" i="7" s="1"/>
  <c r="N119" i="7"/>
  <c r="O119" i="7"/>
  <c r="O120" i="7" s="1"/>
  <c r="P119" i="7"/>
  <c r="Q119" i="7"/>
  <c r="R119" i="7"/>
  <c r="S119" i="7"/>
  <c r="T119" i="7"/>
  <c r="U119" i="7"/>
  <c r="V119" i="7"/>
  <c r="V120" i="7" s="1"/>
  <c r="W119" i="7"/>
  <c r="W120" i="7" s="1"/>
  <c r="X119" i="7"/>
  <c r="X120" i="7" s="1"/>
  <c r="Y119" i="7"/>
  <c r="Z119" i="7"/>
  <c r="AA119" i="7"/>
  <c r="AB119" i="7"/>
  <c r="AB120" i="7"/>
  <c r="AC119" i="7"/>
  <c r="AD119" i="7"/>
  <c r="AE119" i="7"/>
  <c r="AF119" i="7"/>
  <c r="AG119" i="7"/>
  <c r="AG120" i="7"/>
  <c r="AH119" i="7"/>
  <c r="AH120" i="7" s="1"/>
  <c r="S120" i="7"/>
  <c r="AA120" i="7"/>
  <c r="K36" i="7"/>
  <c r="K39" i="7"/>
  <c r="K41" i="7"/>
  <c r="DN14" i="7"/>
  <c r="DM14" i="7"/>
  <c r="AP186" i="8"/>
  <c r="DL14" i="7"/>
  <c r="AO186" i="8"/>
  <c r="DK14" i="7"/>
  <c r="AN186" i="8"/>
  <c r="DJ14" i="7"/>
  <c r="DI14" i="7"/>
  <c r="AL186" i="8" s="1"/>
  <c r="AL82" i="8" s="1"/>
  <c r="DH14" i="7"/>
  <c r="AK186" i="8" s="1"/>
  <c r="AK97" i="8" s="1"/>
  <c r="DG14" i="7"/>
  <c r="AJ186" i="8"/>
  <c r="AJ93" i="8" s="1"/>
  <c r="DF14" i="7"/>
  <c r="DE14" i="7"/>
  <c r="AH186" i="8"/>
  <c r="DD14" i="7"/>
  <c r="DC14" i="7"/>
  <c r="AF186" i="8"/>
  <c r="DB14" i="7"/>
  <c r="AE186" i="8" s="1"/>
  <c r="DA14" i="7"/>
  <c r="AD186" i="8" s="1"/>
  <c r="CZ14" i="7"/>
  <c r="AC186" i="8" s="1"/>
  <c r="CY14" i="7"/>
  <c r="AB186" i="8" s="1"/>
  <c r="CX14" i="7"/>
  <c r="AA186" i="8" s="1"/>
  <c r="CW14" i="7"/>
  <c r="CM110" i="7" s="1"/>
  <c r="M103" i="8" s="1"/>
  <c r="N103" i="8" s="1"/>
  <c r="CV14" i="7"/>
  <c r="CU14" i="7"/>
  <c r="X186" i="8"/>
  <c r="CT14" i="7"/>
  <c r="CS14" i="7"/>
  <c r="CR14" i="7"/>
  <c r="CQ14" i="7"/>
  <c r="AP37" i="7"/>
  <c r="AP34" i="7"/>
  <c r="AP59" i="7"/>
  <c r="B1" i="10"/>
  <c r="F16" i="5"/>
  <c r="R16" i="5" s="1"/>
  <c r="M36" i="7"/>
  <c r="M39" i="7"/>
  <c r="M100" i="7"/>
  <c r="M111" i="7"/>
  <c r="N36" i="7"/>
  <c r="N39" i="7"/>
  <c r="N100" i="7"/>
  <c r="N111" i="7"/>
  <c r="M41" i="7"/>
  <c r="O36" i="7"/>
  <c r="O39" i="7"/>
  <c r="O100" i="7"/>
  <c r="O111" i="7"/>
  <c r="N41" i="7"/>
  <c r="P36" i="7"/>
  <c r="P39" i="7"/>
  <c r="P100" i="7"/>
  <c r="P111" i="7"/>
  <c r="O41" i="7"/>
  <c r="Q36" i="7"/>
  <c r="Q39" i="7"/>
  <c r="P41" i="7"/>
  <c r="R36" i="7"/>
  <c r="R39" i="7"/>
  <c r="Q41" i="7"/>
  <c r="S36" i="7"/>
  <c r="S39" i="7"/>
  <c r="R41" i="7"/>
  <c r="T36" i="7"/>
  <c r="T39" i="7"/>
  <c r="S41" i="7"/>
  <c r="T41" i="7"/>
  <c r="U41" i="7"/>
  <c r="V41" i="7"/>
  <c r="W41" i="7"/>
  <c r="X41" i="7"/>
  <c r="Y41" i="7"/>
  <c r="Z41" i="7"/>
  <c r="AA41" i="7"/>
  <c r="AB41" i="7"/>
  <c r="AC41" i="7"/>
  <c r="AD41" i="7"/>
  <c r="L36" i="7"/>
  <c r="L39" i="7"/>
  <c r="L100" i="7"/>
  <c r="L111" i="7"/>
  <c r="L41" i="7"/>
  <c r="K100" i="7"/>
  <c r="K111" i="7"/>
  <c r="AP40" i="7"/>
  <c r="C35" i="7"/>
  <c r="AI35" i="7" s="1"/>
  <c r="AR197" i="8" s="1"/>
  <c r="AQ197" i="8"/>
  <c r="AP197" i="8"/>
  <c r="AP31" i="8" s="1"/>
  <c r="AO197" i="8"/>
  <c r="AO31" i="8" s="1"/>
  <c r="AN197" i="8"/>
  <c r="AN31" i="8" s="1"/>
  <c r="AM197" i="8"/>
  <c r="AL197" i="8"/>
  <c r="AL31" i="8" s="1"/>
  <c r="AK197" i="8"/>
  <c r="AJ197" i="8"/>
  <c r="AJ31" i="8" s="1"/>
  <c r="AI197" i="8"/>
  <c r="AI31" i="8" s="1"/>
  <c r="AH197" i="8"/>
  <c r="AH31" i="8" s="1"/>
  <c r="AG197" i="8"/>
  <c r="AG31" i="8" s="1"/>
  <c r="AF197" i="8"/>
  <c r="AF31" i="8" s="1"/>
  <c r="AE197" i="8"/>
  <c r="AD197" i="8"/>
  <c r="AD31" i="8" s="1"/>
  <c r="AC197" i="8"/>
  <c r="AB197" i="8"/>
  <c r="AB31" i="8" s="1"/>
  <c r="AA197" i="8"/>
  <c r="AA31" i="8" s="1"/>
  <c r="Z197" i="8"/>
  <c r="Z31" i="8" s="1"/>
  <c r="Y197" i="8"/>
  <c r="X197" i="8"/>
  <c r="W197" i="8"/>
  <c r="V197" i="8"/>
  <c r="V31" i="8" s="1"/>
  <c r="U197" i="8"/>
  <c r="T197" i="8"/>
  <c r="T31" i="8" s="1"/>
  <c r="C38" i="7"/>
  <c r="AQ198" i="8"/>
  <c r="AP198" i="8"/>
  <c r="AO198" i="8"/>
  <c r="AO36" i="8" s="1"/>
  <c r="AN198" i="8"/>
  <c r="AN36" i="8" s="1"/>
  <c r="AM198" i="8"/>
  <c r="AM36" i="8" s="1"/>
  <c r="AL198" i="8"/>
  <c r="AL36" i="8" s="1"/>
  <c r="AK198" i="8"/>
  <c r="AK36" i="8" s="1"/>
  <c r="AJ198" i="8"/>
  <c r="AJ36" i="8" s="1"/>
  <c r="AI198" i="8"/>
  <c r="AH198" i="8"/>
  <c r="AG198" i="8"/>
  <c r="AG36" i="8" s="1"/>
  <c r="AF198" i="8"/>
  <c r="AE198" i="8"/>
  <c r="AD198" i="8"/>
  <c r="AD36" i="8" s="1"/>
  <c r="AC198" i="8"/>
  <c r="AB198" i="8"/>
  <c r="AA198" i="8"/>
  <c r="AA36" i="8" s="1"/>
  <c r="Z198" i="8"/>
  <c r="Y198" i="8"/>
  <c r="Y36" i="8" s="1"/>
  <c r="X198" i="8"/>
  <c r="X36" i="8" s="1"/>
  <c r="W198" i="8"/>
  <c r="W36" i="8" s="1"/>
  <c r="V198" i="8"/>
  <c r="V36" i="8" s="1"/>
  <c r="U198" i="8"/>
  <c r="T198" i="8"/>
  <c r="CQ24" i="7"/>
  <c r="T179" i="8" s="1"/>
  <c r="CQ28" i="7"/>
  <c r="CR25" i="7"/>
  <c r="CS29" i="7"/>
  <c r="V183" i="8" s="1"/>
  <c r="V61" i="8" s="1"/>
  <c r="CS30" i="7"/>
  <c r="V184" i="8" s="1"/>
  <c r="CT28" i="7"/>
  <c r="W182" i="8" s="1"/>
  <c r="CU29" i="7"/>
  <c r="X183" i="8" s="1"/>
  <c r="CU30" i="7"/>
  <c r="CV29" i="7"/>
  <c r="Y183" i="8" s="1"/>
  <c r="Y38" i="8" s="1"/>
  <c r="CT24" i="7"/>
  <c r="CW25" i="7"/>
  <c r="CV25" i="7"/>
  <c r="Y180" i="8" s="1"/>
  <c r="CU25" i="7"/>
  <c r="CT25" i="7"/>
  <c r="CS25" i="7"/>
  <c r="CQ25" i="7"/>
  <c r="CW24" i="7"/>
  <c r="CV24" i="7"/>
  <c r="Y179" i="8" s="1"/>
  <c r="CU24" i="7"/>
  <c r="X179" i="8" s="1"/>
  <c r="CS24" i="7"/>
  <c r="V179" i="8" s="1"/>
  <c r="CR24" i="7"/>
  <c r="CY29" i="7"/>
  <c r="CX29" i="7"/>
  <c r="AA183" i="8" s="1"/>
  <c r="CW29" i="7"/>
  <c r="Z183" i="8" s="1"/>
  <c r="CT29" i="7"/>
  <c r="W183" i="8" s="1"/>
  <c r="CR29" i="7"/>
  <c r="CQ29" i="7"/>
  <c r="CY28" i="7"/>
  <c r="CX28" i="7"/>
  <c r="CW28" i="7"/>
  <c r="CV28" i="7"/>
  <c r="Y182" i="8" s="1"/>
  <c r="CU28" i="7"/>
  <c r="X182" i="8" s="1"/>
  <c r="CS28" i="7"/>
  <c r="V182" i="8" s="1"/>
  <c r="CR28" i="7"/>
  <c r="CW30" i="7"/>
  <c r="CV30" i="7"/>
  <c r="Y184" i="8" s="1"/>
  <c r="CT30" i="7"/>
  <c r="W184" i="8" s="1"/>
  <c r="CR30" i="7"/>
  <c r="U184" i="8" s="1"/>
  <c r="AP54" i="7"/>
  <c r="M67" i="8" s="1"/>
  <c r="N67" i="8" s="1"/>
  <c r="AP66" i="7"/>
  <c r="M69" i="8" s="1"/>
  <c r="N69" i="8" s="1"/>
  <c r="AP67" i="7"/>
  <c r="M70" i="8"/>
  <c r="N70" i="8" s="1"/>
  <c r="AP68" i="7"/>
  <c r="CP14" i="7"/>
  <c r="F46" i="1"/>
  <c r="R46" i="1"/>
  <c r="K79" i="7" s="1"/>
  <c r="W2" i="7"/>
  <c r="T2" i="7"/>
  <c r="N2" i="7"/>
  <c r="U36" i="7"/>
  <c r="U39" i="7"/>
  <c r="F19" i="5"/>
  <c r="K118" i="7"/>
  <c r="K119" i="7"/>
  <c r="K120" i="7"/>
  <c r="O22" i="7"/>
  <c r="N22" i="7"/>
  <c r="M22" i="7"/>
  <c r="L22" i="7"/>
  <c r="K22" i="7"/>
  <c r="AQ34" i="7"/>
  <c r="AQ35" i="7"/>
  <c r="AQ37" i="7"/>
  <c r="AJ38" i="7" s="1"/>
  <c r="AS198" i="8" s="1"/>
  <c r="AQ38" i="7"/>
  <c r="AH41" i="7"/>
  <c r="AG41" i="7"/>
  <c r="AF41" i="7"/>
  <c r="AE41" i="7"/>
  <c r="AP56" i="7"/>
  <c r="M68" i="8" s="1"/>
  <c r="N68" i="8" s="1"/>
  <c r="G47" i="10"/>
  <c r="F47" i="10"/>
  <c r="E47" i="10"/>
  <c r="G46" i="10"/>
  <c r="F46" i="10"/>
  <c r="E46" i="10"/>
  <c r="G45" i="10"/>
  <c r="F45" i="10"/>
  <c r="E45" i="10"/>
  <c r="G44" i="10"/>
  <c r="F44" i="10"/>
  <c r="E44" i="10"/>
  <c r="G43" i="10"/>
  <c r="F43" i="10"/>
  <c r="E43" i="10"/>
  <c r="G42" i="10"/>
  <c r="F42" i="10"/>
  <c r="E42" i="10"/>
  <c r="G41" i="10"/>
  <c r="F41" i="10"/>
  <c r="E41" i="10"/>
  <c r="G40" i="10"/>
  <c r="F40" i="10"/>
  <c r="E40" i="10"/>
  <c r="G39" i="10"/>
  <c r="F39" i="10"/>
  <c r="E39" i="10"/>
  <c r="G38" i="10"/>
  <c r="F38" i="10"/>
  <c r="E38" i="10"/>
  <c r="G37" i="10"/>
  <c r="F37" i="10"/>
  <c r="E37" i="10"/>
  <c r="G36" i="10"/>
  <c r="F36" i="10"/>
  <c r="E36" i="10"/>
  <c r="G32" i="10"/>
  <c r="F32" i="10"/>
  <c r="E32" i="10"/>
  <c r="G31" i="10"/>
  <c r="F31" i="10"/>
  <c r="E31" i="10"/>
  <c r="G30" i="10"/>
  <c r="F30" i="10"/>
  <c r="E30" i="10"/>
  <c r="G29" i="10"/>
  <c r="F29" i="10"/>
  <c r="E29" i="10"/>
  <c r="G28" i="10"/>
  <c r="F28" i="10"/>
  <c r="E28" i="10"/>
  <c r="G27" i="10"/>
  <c r="F27" i="10"/>
  <c r="E27" i="10"/>
  <c r="G26" i="10"/>
  <c r="F26" i="10"/>
  <c r="E26" i="10"/>
  <c r="DQ123" i="7"/>
  <c r="AS116" i="8"/>
  <c r="CU123" i="7"/>
  <c r="X116" i="8" s="1"/>
  <c r="CT123" i="7"/>
  <c r="W116" i="8" s="1"/>
  <c r="CS123" i="7"/>
  <c r="V116" i="8"/>
  <c r="CR123" i="7"/>
  <c r="U116" i="8"/>
  <c r="CQ123" i="7"/>
  <c r="T116" i="8" s="1"/>
  <c r="CP123" i="7"/>
  <c r="S116" i="8"/>
  <c r="CO123" i="7"/>
  <c r="R116" i="8" s="1"/>
  <c r="G25" i="10"/>
  <c r="F25" i="10"/>
  <c r="E25" i="10"/>
  <c r="L116" i="8"/>
  <c r="DQ122" i="7"/>
  <c r="AS115" i="8"/>
  <c r="CU122" i="7"/>
  <c r="X115" i="8"/>
  <c r="CT122" i="7"/>
  <c r="W115" i="8" s="1"/>
  <c r="CS122" i="7"/>
  <c r="V115" i="8"/>
  <c r="CR122" i="7"/>
  <c r="U115" i="8" s="1"/>
  <c r="CQ122" i="7"/>
  <c r="T115" i="8"/>
  <c r="CP122" i="7"/>
  <c r="S115" i="8" s="1"/>
  <c r="CO122" i="7"/>
  <c r="R115" i="8"/>
  <c r="G24" i="10"/>
  <c r="F24" i="10"/>
  <c r="E24" i="10"/>
  <c r="L115" i="8"/>
  <c r="DQ116" i="7"/>
  <c r="AS109" i="8"/>
  <c r="CU116" i="7"/>
  <c r="X109" i="8"/>
  <c r="CT116" i="7"/>
  <c r="W109" i="8"/>
  <c r="CS116" i="7"/>
  <c r="V109" i="8" s="1"/>
  <c r="CR116" i="7"/>
  <c r="U109" i="8"/>
  <c r="CQ116" i="7"/>
  <c r="T109" i="8"/>
  <c r="CP116" i="7"/>
  <c r="S109" i="8"/>
  <c r="CO116" i="7"/>
  <c r="R109" i="8" s="1"/>
  <c r="G23" i="10"/>
  <c r="F23" i="10"/>
  <c r="E23" i="10"/>
  <c r="L109" i="8"/>
  <c r="DQ114" i="7"/>
  <c r="AS107" i="8" s="1"/>
  <c r="CU114" i="7"/>
  <c r="X107" i="8"/>
  <c r="CT114" i="7"/>
  <c r="W107" i="8"/>
  <c r="CS114" i="7"/>
  <c r="V107" i="8" s="1"/>
  <c r="V71" i="8"/>
  <c r="CR114" i="7"/>
  <c r="U107" i="8"/>
  <c r="CQ114" i="7"/>
  <c r="T107" i="8"/>
  <c r="CP114" i="7"/>
  <c r="S107" i="8"/>
  <c r="CO114" i="7"/>
  <c r="R107" i="8" s="1"/>
  <c r="G22" i="10"/>
  <c r="F22" i="10"/>
  <c r="E22" i="10"/>
  <c r="L107" i="8"/>
  <c r="L86" i="8"/>
  <c r="AR186" i="8"/>
  <c r="AR86" i="8"/>
  <c r="AQ186" i="8"/>
  <c r="AM186" i="8"/>
  <c r="AI186" i="8"/>
  <c r="AI94" i="8" s="1"/>
  <c r="AG186" i="8"/>
  <c r="Y186" i="8"/>
  <c r="W186" i="8"/>
  <c r="V70" i="8"/>
  <c r="G21" i="10"/>
  <c r="F21" i="10"/>
  <c r="E21" i="10"/>
  <c r="L80" i="8"/>
  <c r="V194" i="8"/>
  <c r="V69" i="8" s="1"/>
  <c r="G20" i="10"/>
  <c r="F20" i="10"/>
  <c r="E20" i="10"/>
  <c r="AQ194" i="8"/>
  <c r="AQ69" i="8" s="1"/>
  <c r="AP194" i="8"/>
  <c r="AP69" i="8"/>
  <c r="AO194" i="8"/>
  <c r="AO69" i="8"/>
  <c r="AN194" i="8"/>
  <c r="AN69" i="8" s="1"/>
  <c r="AM194" i="8"/>
  <c r="AM69" i="8" s="1"/>
  <c r="AL194" i="8"/>
  <c r="AL69" i="8"/>
  <c r="AK194" i="8"/>
  <c r="AK69" i="8"/>
  <c r="AJ194" i="8"/>
  <c r="AJ69" i="8"/>
  <c r="AI194" i="8"/>
  <c r="AI69" i="8" s="1"/>
  <c r="AH194" i="8"/>
  <c r="AH69" i="8"/>
  <c r="AG194" i="8"/>
  <c r="AG69" i="8"/>
  <c r="AF194" i="8"/>
  <c r="AF69" i="8" s="1"/>
  <c r="AE194" i="8"/>
  <c r="AE69" i="8" s="1"/>
  <c r="AD194" i="8"/>
  <c r="AD69" i="8"/>
  <c r="AC194" i="8"/>
  <c r="AC69" i="8"/>
  <c r="AB194" i="8"/>
  <c r="AB69" i="8"/>
  <c r="AA194" i="8"/>
  <c r="AA69" i="8" s="1"/>
  <c r="Z194" i="8"/>
  <c r="Z69" i="8"/>
  <c r="Y194" i="8"/>
  <c r="Y69" i="8"/>
  <c r="X194" i="8"/>
  <c r="X69" i="8" s="1"/>
  <c r="W194" i="8"/>
  <c r="W69" i="8" s="1"/>
  <c r="W192" i="8"/>
  <c r="W67" i="8"/>
  <c r="U194" i="8"/>
  <c r="U69" i="8"/>
  <c r="T194" i="8"/>
  <c r="T69" i="8"/>
  <c r="T192" i="8"/>
  <c r="T67" i="8" s="1"/>
  <c r="G19" i="10"/>
  <c r="F19" i="10"/>
  <c r="E19" i="10"/>
  <c r="L54" i="8"/>
  <c r="AB183" i="8"/>
  <c r="AB182" i="8"/>
  <c r="AA182" i="8"/>
  <c r="Z184" i="8"/>
  <c r="Z182" i="8"/>
  <c r="Z180" i="8"/>
  <c r="Z179" i="8"/>
  <c r="X184" i="8"/>
  <c r="X180" i="8"/>
  <c r="X58" i="8" s="1"/>
  <c r="W180" i="8"/>
  <c r="V180" i="8"/>
  <c r="U183" i="8"/>
  <c r="U182" i="8"/>
  <c r="U180" i="8"/>
  <c r="U179" i="8"/>
  <c r="U55" i="8" s="1"/>
  <c r="T183" i="8"/>
  <c r="T182" i="8"/>
  <c r="T180" i="8"/>
  <c r="G18" i="10"/>
  <c r="F18" i="10"/>
  <c r="E18" i="10"/>
  <c r="L39" i="8"/>
  <c r="G17" i="10"/>
  <c r="F17" i="10"/>
  <c r="E17" i="10"/>
  <c r="L37" i="8"/>
  <c r="G16" i="10"/>
  <c r="F16" i="10"/>
  <c r="E16" i="10"/>
  <c r="AQ36" i="8"/>
  <c r="AP36" i="8"/>
  <c r="AI36" i="8"/>
  <c r="AH36" i="8"/>
  <c r="AF36" i="8"/>
  <c r="AE36" i="8"/>
  <c r="AC36" i="8"/>
  <c r="AB36" i="8"/>
  <c r="Z36" i="8"/>
  <c r="U36" i="8"/>
  <c r="T36" i="8"/>
  <c r="G15" i="10"/>
  <c r="F15" i="10"/>
  <c r="E15" i="10"/>
  <c r="G14" i="10"/>
  <c r="F14" i="10"/>
  <c r="E14" i="10"/>
  <c r="AQ31" i="8"/>
  <c r="AM31" i="8"/>
  <c r="AK31" i="8"/>
  <c r="AE31" i="8"/>
  <c r="AC31" i="8"/>
  <c r="Y31" i="8"/>
  <c r="X31" i="8"/>
  <c r="W31" i="8"/>
  <c r="U31" i="8"/>
  <c r="G13" i="10"/>
  <c r="F13" i="10"/>
  <c r="E13" i="10"/>
  <c r="G12" i="10"/>
  <c r="F12" i="10"/>
  <c r="E12" i="10"/>
  <c r="G11" i="10"/>
  <c r="F11" i="10"/>
  <c r="E11" i="10"/>
  <c r="G10" i="10"/>
  <c r="F10" i="10"/>
  <c r="E10" i="10"/>
  <c r="G9" i="10"/>
  <c r="F9" i="10"/>
  <c r="E9" i="10"/>
  <c r="G8" i="10"/>
  <c r="F8" i="10"/>
  <c r="E8" i="10"/>
  <c r="G7" i="10"/>
  <c r="F7" i="10"/>
  <c r="E7" i="10"/>
  <c r="G6" i="10"/>
  <c r="F6" i="10"/>
  <c r="E6" i="10"/>
  <c r="AG31" i="10"/>
  <c r="AF31" i="10"/>
  <c r="AE31" i="10"/>
  <c r="AD31" i="10"/>
  <c r="AC31" i="10"/>
  <c r="AB31" i="10"/>
  <c r="AA31" i="10"/>
  <c r="Z31" i="10"/>
  <c r="Y31" i="10"/>
  <c r="X31" i="10"/>
  <c r="W31" i="10"/>
  <c r="V31" i="10"/>
  <c r="U31" i="10"/>
  <c r="T31" i="10"/>
  <c r="S31" i="10"/>
  <c r="R31" i="10"/>
  <c r="Q31" i="10"/>
  <c r="P31" i="10"/>
  <c r="O31" i="10"/>
  <c r="N31" i="10"/>
  <c r="M31" i="10"/>
  <c r="L31" i="10"/>
  <c r="K31" i="10"/>
  <c r="J31" i="10"/>
  <c r="AG30" i="10"/>
  <c r="AF30" i="10"/>
  <c r="AE30" i="10"/>
  <c r="AD30" i="10"/>
  <c r="AC30" i="10"/>
  <c r="AB30" i="10"/>
  <c r="AA30" i="10"/>
  <c r="Z30" i="10"/>
  <c r="Y30" i="10"/>
  <c r="X30" i="10"/>
  <c r="W30" i="10"/>
  <c r="V30" i="10"/>
  <c r="U30" i="10"/>
  <c r="T30" i="10"/>
  <c r="S30" i="10"/>
  <c r="R30" i="10"/>
  <c r="Q30" i="10"/>
  <c r="P30" i="10"/>
  <c r="O30" i="10"/>
  <c r="N30" i="10"/>
  <c r="M30" i="10"/>
  <c r="L30" i="10"/>
  <c r="K30" i="10"/>
  <c r="J30" i="10"/>
  <c r="AP196" i="8"/>
  <c r="AO196" i="8"/>
  <c r="AN196" i="8"/>
  <c r="AM196" i="8"/>
  <c r="AL196" i="8"/>
  <c r="AK196" i="8"/>
  <c r="AJ196" i="8"/>
  <c r="AI196" i="8"/>
  <c r="AH196" i="8"/>
  <c r="AG196" i="8"/>
  <c r="AF196" i="8"/>
  <c r="AE196" i="8"/>
  <c r="AD196" i="8"/>
  <c r="AC196" i="8"/>
  <c r="AB196" i="8"/>
  <c r="AA196" i="8"/>
  <c r="Z196" i="8"/>
  <c r="Y196" i="8"/>
  <c r="X196" i="8"/>
  <c r="W196" i="8"/>
  <c r="V196" i="8"/>
  <c r="U196" i="8"/>
  <c r="T196" i="8"/>
  <c r="AP195" i="8"/>
  <c r="AO195" i="8"/>
  <c r="AN195" i="8"/>
  <c r="AM195" i="8"/>
  <c r="AL195" i="8"/>
  <c r="AK195" i="8"/>
  <c r="AJ195" i="8"/>
  <c r="AI195" i="8"/>
  <c r="AH195" i="8"/>
  <c r="AG195" i="8"/>
  <c r="AF195" i="8"/>
  <c r="AE195" i="8"/>
  <c r="AD195" i="8"/>
  <c r="AC195" i="8"/>
  <c r="AB195" i="8"/>
  <c r="AA195" i="8"/>
  <c r="Z195" i="8"/>
  <c r="Y195" i="8"/>
  <c r="X195" i="8"/>
  <c r="W195" i="8"/>
  <c r="V195" i="8"/>
  <c r="U195" i="8"/>
  <c r="T195" i="8"/>
  <c r="AQ193" i="8"/>
  <c r="AQ68" i="8" s="1"/>
  <c r="AP193" i="8"/>
  <c r="AP68" i="8" s="1"/>
  <c r="AO193" i="8"/>
  <c r="AN193" i="8"/>
  <c r="AN68" i="8" s="1"/>
  <c r="AM193" i="8"/>
  <c r="AM68" i="8" s="1"/>
  <c r="AL193" i="8"/>
  <c r="AL68" i="8" s="1"/>
  <c r="AK193" i="8"/>
  <c r="AK68" i="8" s="1"/>
  <c r="AJ193" i="8"/>
  <c r="AI193" i="8"/>
  <c r="AI68" i="8" s="1"/>
  <c r="AH193" i="8"/>
  <c r="AH68" i="8"/>
  <c r="AG193" i="8"/>
  <c r="AF193" i="8"/>
  <c r="AF68" i="8" s="1"/>
  <c r="AE193" i="8"/>
  <c r="AE68" i="8" s="1"/>
  <c r="AD193" i="8"/>
  <c r="AD68" i="8" s="1"/>
  <c r="AC193" i="8"/>
  <c r="AC68" i="8"/>
  <c r="AB193" i="8"/>
  <c r="AB68" i="8" s="1"/>
  <c r="AA193" i="8"/>
  <c r="AA68" i="8" s="1"/>
  <c r="Z193" i="8"/>
  <c r="Z68" i="8"/>
  <c r="Y193" i="8"/>
  <c r="X193" i="8"/>
  <c r="X68" i="8"/>
  <c r="W193" i="8"/>
  <c r="V193" i="8"/>
  <c r="V68" i="8" s="1"/>
  <c r="U193" i="8"/>
  <c r="U68" i="8"/>
  <c r="T193" i="8"/>
  <c r="T68" i="8" s="1"/>
  <c r="AQ192" i="8"/>
  <c r="AQ67" i="8" s="1"/>
  <c r="AP192" i="8"/>
  <c r="AP67" i="8" s="1"/>
  <c r="AO192" i="8"/>
  <c r="AO67" i="8" s="1"/>
  <c r="AN192" i="8"/>
  <c r="AN67" i="8" s="1"/>
  <c r="AM192" i="8"/>
  <c r="AM67" i="8" s="1"/>
  <c r="AL192" i="8"/>
  <c r="AL67" i="8" s="1"/>
  <c r="AK192" i="8"/>
  <c r="AJ192" i="8"/>
  <c r="AI192" i="8"/>
  <c r="AH192" i="8"/>
  <c r="AH67" i="8" s="1"/>
  <c r="AG192" i="8"/>
  <c r="AF192" i="8"/>
  <c r="AE192" i="8"/>
  <c r="AE67" i="8" s="1"/>
  <c r="AD192" i="8"/>
  <c r="AD67" i="8"/>
  <c r="AC192" i="8"/>
  <c r="AC67" i="8" s="1"/>
  <c r="AB192" i="8"/>
  <c r="AB67" i="8" s="1"/>
  <c r="AA192" i="8"/>
  <c r="AA67" i="8" s="1"/>
  <c r="Z192" i="8"/>
  <c r="Z67" i="8"/>
  <c r="Y192" i="8"/>
  <c r="X192" i="8"/>
  <c r="V192" i="8"/>
  <c r="U192" i="8"/>
  <c r="U67" i="8"/>
  <c r="AS186" i="8"/>
  <c r="DQ127" i="7"/>
  <c r="AS120" i="8" s="1"/>
  <c r="CU127" i="7"/>
  <c r="X120" i="8"/>
  <c r="CT127" i="7"/>
  <c r="W120" i="8"/>
  <c r="CS127" i="7"/>
  <c r="V120" i="8"/>
  <c r="CR127" i="7"/>
  <c r="U120" i="8" s="1"/>
  <c r="CQ127" i="7"/>
  <c r="T120" i="8"/>
  <c r="CP127" i="7"/>
  <c r="S120" i="8"/>
  <c r="CO127" i="7"/>
  <c r="R120" i="8"/>
  <c r="DQ126" i="7"/>
  <c r="AS119" i="8"/>
  <c r="CU126" i="7"/>
  <c r="X119" i="8"/>
  <c r="CT126" i="7"/>
  <c r="W119" i="8" s="1"/>
  <c r="CS126" i="7"/>
  <c r="V119" i="8" s="1"/>
  <c r="CR126" i="7"/>
  <c r="U119" i="8"/>
  <c r="CQ126" i="7"/>
  <c r="T119" i="8"/>
  <c r="CP126" i="7"/>
  <c r="S119" i="8" s="1"/>
  <c r="CO126" i="7"/>
  <c r="R119" i="8"/>
  <c r="DQ125" i="7"/>
  <c r="AS118" i="8" s="1"/>
  <c r="CU125" i="7"/>
  <c r="X118" i="8"/>
  <c r="CT125" i="7"/>
  <c r="W118" i="8" s="1"/>
  <c r="CS125" i="7"/>
  <c r="V118" i="8"/>
  <c r="CR125" i="7"/>
  <c r="U118" i="8"/>
  <c r="CQ125" i="7"/>
  <c r="T118" i="8" s="1"/>
  <c r="CP125" i="7"/>
  <c r="S118" i="8"/>
  <c r="CO125" i="7"/>
  <c r="R118" i="8"/>
  <c r="DQ124" i="7"/>
  <c r="AS117" i="8" s="1"/>
  <c r="CU124" i="7"/>
  <c r="X117" i="8" s="1"/>
  <c r="CT124" i="7"/>
  <c r="W117" i="8"/>
  <c r="CS124" i="7"/>
  <c r="V117" i="8"/>
  <c r="CR124" i="7"/>
  <c r="U117" i="8"/>
  <c r="CQ124" i="7"/>
  <c r="T117" i="8" s="1"/>
  <c r="CP124" i="7"/>
  <c r="S117" i="8"/>
  <c r="CO124" i="7"/>
  <c r="R117" i="8"/>
  <c r="DQ121" i="7"/>
  <c r="AS114" i="8" s="1"/>
  <c r="CU121" i="7"/>
  <c r="X114" i="8"/>
  <c r="CT121" i="7"/>
  <c r="W114" i="8"/>
  <c r="CS121" i="7"/>
  <c r="V114" i="8" s="1"/>
  <c r="CR121" i="7"/>
  <c r="U114" i="8"/>
  <c r="CQ121" i="7"/>
  <c r="T114" i="8" s="1"/>
  <c r="CP121" i="7"/>
  <c r="S114" i="8"/>
  <c r="CO121" i="7"/>
  <c r="R114" i="8"/>
  <c r="DQ120" i="7"/>
  <c r="AS113" i="8"/>
  <c r="CU120" i="7"/>
  <c r="X113" i="8"/>
  <c r="CT120" i="7"/>
  <c r="W113" i="8" s="1"/>
  <c r="CS120" i="7"/>
  <c r="V113" i="8"/>
  <c r="CR120" i="7"/>
  <c r="U113" i="8"/>
  <c r="CQ120" i="7"/>
  <c r="T113" i="8"/>
  <c r="CP120" i="7"/>
  <c r="S113" i="8"/>
  <c r="CO120" i="7"/>
  <c r="R113" i="8"/>
  <c r="DQ119" i="7"/>
  <c r="AS112" i="8"/>
  <c r="CU119" i="7"/>
  <c r="X112" i="8" s="1"/>
  <c r="CT119" i="7"/>
  <c r="W112" i="8" s="1"/>
  <c r="CS119" i="7"/>
  <c r="V112" i="8"/>
  <c r="CR119" i="7"/>
  <c r="U112" i="8" s="1"/>
  <c r="CQ119" i="7"/>
  <c r="T112" i="8"/>
  <c r="CP119" i="7"/>
  <c r="S112" i="8"/>
  <c r="CO119" i="7"/>
  <c r="R112" i="8"/>
  <c r="DQ118" i="7"/>
  <c r="AS111" i="8" s="1"/>
  <c r="CU118" i="7"/>
  <c r="X111" i="8" s="1"/>
  <c r="CT118" i="7"/>
  <c r="W111" i="8"/>
  <c r="CS118" i="7"/>
  <c r="V111" i="8" s="1"/>
  <c r="CR118" i="7"/>
  <c r="U111" i="8"/>
  <c r="CQ118" i="7"/>
  <c r="T111" i="8"/>
  <c r="CP118" i="7"/>
  <c r="S111" i="8"/>
  <c r="CO118" i="7"/>
  <c r="R111" i="8" s="1"/>
  <c r="DQ117" i="7"/>
  <c r="AS110" i="8"/>
  <c r="CU117" i="7"/>
  <c r="X110" i="8" s="1"/>
  <c r="CT117" i="7"/>
  <c r="W110" i="8"/>
  <c r="CS117" i="7"/>
  <c r="V110" i="8"/>
  <c r="CR117" i="7"/>
  <c r="U110" i="8"/>
  <c r="CQ117" i="7"/>
  <c r="T110" i="8"/>
  <c r="CP117" i="7"/>
  <c r="S110" i="8" s="1"/>
  <c r="CO117" i="7"/>
  <c r="R110" i="8" s="1"/>
  <c r="DQ115" i="7"/>
  <c r="AS108" i="8"/>
  <c r="CU115" i="7"/>
  <c r="X108" i="8"/>
  <c r="CT115" i="7"/>
  <c r="W108" i="8"/>
  <c r="CS115" i="7"/>
  <c r="V108" i="8"/>
  <c r="CR115" i="7"/>
  <c r="U108" i="8"/>
  <c r="CQ115" i="7"/>
  <c r="T108" i="8" s="1"/>
  <c r="CP115" i="7"/>
  <c r="S108" i="8"/>
  <c r="CO115" i="7"/>
  <c r="R108" i="8"/>
  <c r="DQ113" i="7"/>
  <c r="AS106" i="8" s="1"/>
  <c r="CU113" i="7"/>
  <c r="X106" i="8" s="1"/>
  <c r="CT113" i="7"/>
  <c r="W106" i="8"/>
  <c r="CS113" i="7"/>
  <c r="V106" i="8"/>
  <c r="CR113" i="7"/>
  <c r="U106" i="8"/>
  <c r="CQ113" i="7"/>
  <c r="T106" i="8"/>
  <c r="CP113" i="7"/>
  <c r="S106" i="8"/>
  <c r="CO113" i="7"/>
  <c r="R106" i="8"/>
  <c r="DQ112" i="7"/>
  <c r="AS105" i="8" s="1"/>
  <c r="CU112" i="7"/>
  <c r="X105" i="8"/>
  <c r="CT112" i="7"/>
  <c r="W105" i="8"/>
  <c r="CS112" i="7"/>
  <c r="V105" i="8"/>
  <c r="CR112" i="7"/>
  <c r="U105" i="8" s="1"/>
  <c r="CQ112" i="7"/>
  <c r="T105" i="8" s="1"/>
  <c r="CP112" i="7"/>
  <c r="S105" i="8"/>
  <c r="CO112" i="7"/>
  <c r="R105" i="8" s="1"/>
  <c r="DQ111" i="7"/>
  <c r="AS104" i="8"/>
  <c r="CU111" i="7"/>
  <c r="X104" i="8"/>
  <c r="CT111" i="7"/>
  <c r="W104" i="8"/>
  <c r="CS111" i="7"/>
  <c r="V104" i="8"/>
  <c r="CR111" i="7"/>
  <c r="U104" i="8"/>
  <c r="CQ111" i="7"/>
  <c r="T104" i="8"/>
  <c r="CP111" i="7"/>
  <c r="S104" i="8" s="1"/>
  <c r="CO111" i="7"/>
  <c r="R104" i="8"/>
  <c r="AP71" i="8"/>
  <c r="AO71" i="8"/>
  <c r="AN71" i="8"/>
  <c r="AM71" i="8"/>
  <c r="AL71" i="8"/>
  <c r="AK71" i="8"/>
  <c r="AJ71" i="8"/>
  <c r="AI71" i="8"/>
  <c r="AH71" i="8"/>
  <c r="AG71" i="8"/>
  <c r="AF71" i="8"/>
  <c r="AE71" i="8"/>
  <c r="AD71" i="8"/>
  <c r="AC71" i="8"/>
  <c r="AB71" i="8"/>
  <c r="AA71" i="8"/>
  <c r="Z71" i="8"/>
  <c r="Y71" i="8"/>
  <c r="X71" i="8"/>
  <c r="W71" i="8"/>
  <c r="U71" i="8"/>
  <c r="T71" i="8"/>
  <c r="AP70" i="8"/>
  <c r="AO70" i="8"/>
  <c r="AN70" i="8"/>
  <c r="AM70" i="8"/>
  <c r="AL70" i="8"/>
  <c r="AK70" i="8"/>
  <c r="AJ70" i="8"/>
  <c r="AI70" i="8"/>
  <c r="AH70" i="8"/>
  <c r="AG70" i="8"/>
  <c r="AF70" i="8"/>
  <c r="AE70" i="8"/>
  <c r="AD70" i="8"/>
  <c r="AC70" i="8"/>
  <c r="AB70" i="8"/>
  <c r="AA70" i="8"/>
  <c r="Z70" i="8"/>
  <c r="Y70" i="8"/>
  <c r="X70" i="8"/>
  <c r="W70" i="8"/>
  <c r="U70" i="8"/>
  <c r="T70" i="8"/>
  <c r="L120" i="8"/>
  <c r="L119" i="8"/>
  <c r="L118" i="8"/>
  <c r="L117" i="8"/>
  <c r="L114" i="8"/>
  <c r="L113" i="8"/>
  <c r="L112" i="8"/>
  <c r="L111" i="8"/>
  <c r="L110" i="8"/>
  <c r="L108" i="8"/>
  <c r="L106" i="8"/>
  <c r="L105" i="8"/>
  <c r="L104" i="8"/>
  <c r="L103" i="8"/>
  <c r="Y103" i="8" s="1"/>
  <c r="L102" i="8"/>
  <c r="L101" i="8"/>
  <c r="AR101" i="8" s="1"/>
  <c r="L100" i="8"/>
  <c r="L99" i="8"/>
  <c r="AR99" i="8"/>
  <c r="L98" i="8"/>
  <c r="AQ98" i="8"/>
  <c r="L97" i="8"/>
  <c r="L96" i="8"/>
  <c r="L95" i="8"/>
  <c r="L94" i="8"/>
  <c r="AK94" i="8" s="1"/>
  <c r="L93" i="8"/>
  <c r="L92" i="8"/>
  <c r="L91" i="8"/>
  <c r="L90" i="8"/>
  <c r="L89" i="8"/>
  <c r="L88" i="8"/>
  <c r="AR88" i="8" s="1"/>
  <c r="L87" i="8"/>
  <c r="L85" i="8"/>
  <c r="L84" i="8"/>
  <c r="L83" i="8"/>
  <c r="L82" i="8"/>
  <c r="L81" i="8"/>
  <c r="L79" i="8"/>
  <c r="L78" i="8"/>
  <c r="L77" i="8"/>
  <c r="AR77" i="8" s="1"/>
  <c r="L76" i="8"/>
  <c r="L75" i="8"/>
  <c r="L74" i="8"/>
  <c r="L73" i="8"/>
  <c r="L72" i="8"/>
  <c r="AI72" i="8" s="1"/>
  <c r="L66" i="8"/>
  <c r="L65" i="8"/>
  <c r="L64" i="8"/>
  <c r="L63" i="8"/>
  <c r="L62" i="8"/>
  <c r="L61" i="8"/>
  <c r="L60" i="8"/>
  <c r="L59" i="8"/>
  <c r="L58" i="8"/>
  <c r="L57" i="8"/>
  <c r="L56" i="8"/>
  <c r="L55" i="8"/>
  <c r="L53" i="8"/>
  <c r="L52" i="8"/>
  <c r="L51" i="8"/>
  <c r="L50" i="8"/>
  <c r="AL50" i="8" s="1"/>
  <c r="L49" i="8"/>
  <c r="L48" i="8"/>
  <c r="L47" i="8"/>
  <c r="L46" i="8"/>
  <c r="L45" i="8"/>
  <c r="L44" i="8"/>
  <c r="L43" i="8"/>
  <c r="L42" i="8"/>
  <c r="L41" i="8"/>
  <c r="L40" i="8"/>
  <c r="L38" i="8"/>
  <c r="B4" i="10"/>
  <c r="B3" i="10"/>
  <c r="B2" i="10"/>
  <c r="D48" i="8"/>
  <c r="C48" i="8"/>
  <c r="B48" i="8"/>
  <c r="D47" i="8"/>
  <c r="C47" i="8"/>
  <c r="B47" i="8"/>
  <c r="B8" i="7"/>
  <c r="AO6" i="7"/>
  <c r="K2" i="7"/>
  <c r="E2" i="7"/>
  <c r="B2" i="7"/>
  <c r="AR32" i="8"/>
  <c r="AR27" i="8"/>
  <c r="AR100" i="8"/>
  <c r="AR98" i="8"/>
  <c r="AR97" i="8"/>
  <c r="AR96" i="8"/>
  <c r="AR94" i="8"/>
  <c r="AQ94" i="8"/>
  <c r="AM94" i="8"/>
  <c r="AR89" i="8"/>
  <c r="Y87" i="8"/>
  <c r="AR84" i="8"/>
  <c r="AO84" i="8"/>
  <c r="AI84" i="8"/>
  <c r="AG84" i="8"/>
  <c r="AA84" i="8"/>
  <c r="Y84" i="8"/>
  <c r="W84" i="8"/>
  <c r="AM82" i="8"/>
  <c r="AI82" i="8"/>
  <c r="AQ79" i="8"/>
  <c r="AK79" i="8"/>
  <c r="AG79" i="8"/>
  <c r="AA79" i="8"/>
  <c r="Y79" i="8"/>
  <c r="W79" i="8"/>
  <c r="AR78" i="8"/>
  <c r="Y77" i="8"/>
  <c r="AR76" i="8"/>
  <c r="AR75" i="8"/>
  <c r="AQ75" i="8"/>
  <c r="AM75" i="8"/>
  <c r="AK75" i="8"/>
  <c r="AI75" i="8"/>
  <c r="AG75" i="8"/>
  <c r="AA75" i="8"/>
  <c r="AR74" i="8"/>
  <c r="AO68" i="8"/>
  <c r="AJ68" i="8"/>
  <c r="AG68" i="8"/>
  <c r="Y68" i="8"/>
  <c r="W68" i="8"/>
  <c r="AK67" i="8"/>
  <c r="AJ67" i="8"/>
  <c r="AI67" i="8"/>
  <c r="AG67" i="8"/>
  <c r="AF67" i="8"/>
  <c r="Y67" i="8"/>
  <c r="X67" i="8"/>
  <c r="V67" i="8"/>
  <c r="AR35" i="8"/>
  <c r="AR34" i="8"/>
  <c r="AR33" i="8"/>
  <c r="AR30" i="8"/>
  <c r="AR29" i="8"/>
  <c r="AR28" i="8"/>
  <c r="DQ128" i="7"/>
  <c r="DO128" i="7"/>
  <c r="CP128" i="7"/>
  <c r="AH77" i="7"/>
  <c r="AG77" i="7"/>
  <c r="AF77" i="7"/>
  <c r="AE77" i="7"/>
  <c r="AD77" i="7"/>
  <c r="AC77" i="7"/>
  <c r="AB77" i="7"/>
  <c r="AA77" i="7"/>
  <c r="Z77" i="7"/>
  <c r="Y77" i="7"/>
  <c r="X77" i="7"/>
  <c r="W77" i="7"/>
  <c r="V77" i="7"/>
  <c r="U77" i="7"/>
  <c r="T77" i="7"/>
  <c r="S77" i="7"/>
  <c r="R77" i="7"/>
  <c r="Q77" i="7"/>
  <c r="P77" i="7"/>
  <c r="O77" i="7"/>
  <c r="N77" i="7"/>
  <c r="M77" i="7"/>
  <c r="L77" i="7"/>
  <c r="K77" i="7"/>
  <c r="R70" i="7"/>
  <c r="Q70" i="7"/>
  <c r="P70" i="7"/>
  <c r="O70" i="7"/>
  <c r="N70" i="7"/>
  <c r="M70" i="7"/>
  <c r="L70" i="7"/>
  <c r="DP127" i="7"/>
  <c r="AR120" i="8"/>
  <c r="DO127" i="7"/>
  <c r="DN127" i="7"/>
  <c r="AQ120" i="8"/>
  <c r="DM127" i="7"/>
  <c r="AP120" i="8" s="1"/>
  <c r="DL127" i="7"/>
  <c r="AO120" i="8"/>
  <c r="DK127" i="7"/>
  <c r="AN120" i="8" s="1"/>
  <c r="DJ127" i="7"/>
  <c r="AM120" i="8"/>
  <c r="DI127" i="7"/>
  <c r="AL120" i="8"/>
  <c r="DH127" i="7"/>
  <c r="AK120" i="8"/>
  <c r="DG127" i="7"/>
  <c r="AJ120" i="8"/>
  <c r="DF127" i="7"/>
  <c r="AI120" i="8" s="1"/>
  <c r="DE127" i="7"/>
  <c r="AH120" i="8" s="1"/>
  <c r="DD127" i="7"/>
  <c r="AG120" i="8" s="1"/>
  <c r="DC127" i="7"/>
  <c r="AF120" i="8"/>
  <c r="DB127" i="7"/>
  <c r="AE120" i="8"/>
  <c r="DA127" i="7"/>
  <c r="AD120" i="8" s="1"/>
  <c r="CZ127" i="7"/>
  <c r="AC120" i="8"/>
  <c r="CY127" i="7"/>
  <c r="AB120" i="8" s="1"/>
  <c r="CX127" i="7"/>
  <c r="AA120" i="8"/>
  <c r="CW127" i="7"/>
  <c r="Z120" i="8" s="1"/>
  <c r="CV127" i="7"/>
  <c r="Y120" i="8" s="1"/>
  <c r="DP126" i="7"/>
  <c r="AR119" i="8"/>
  <c r="DO126" i="7"/>
  <c r="DN126" i="7"/>
  <c r="AQ119" i="8" s="1"/>
  <c r="DM126" i="7"/>
  <c r="AP119" i="8" s="1"/>
  <c r="DL126" i="7"/>
  <c r="AO119" i="8" s="1"/>
  <c r="DK126" i="7"/>
  <c r="AN119" i="8"/>
  <c r="DJ126" i="7"/>
  <c r="AM119" i="8" s="1"/>
  <c r="DI126" i="7"/>
  <c r="AL119" i="8" s="1"/>
  <c r="DH126" i="7"/>
  <c r="AK119" i="8"/>
  <c r="DG126" i="7"/>
  <c r="AJ119" i="8" s="1"/>
  <c r="DF126" i="7"/>
  <c r="AI119" i="8"/>
  <c r="DE126" i="7"/>
  <c r="AH119" i="8"/>
  <c r="DD126" i="7"/>
  <c r="AG119" i="8" s="1"/>
  <c r="DC126" i="7"/>
  <c r="AF119" i="8"/>
  <c r="DB126" i="7"/>
  <c r="AE119" i="8" s="1"/>
  <c r="DA126" i="7"/>
  <c r="AD119" i="8"/>
  <c r="CZ126" i="7"/>
  <c r="AC119" i="8" s="1"/>
  <c r="CY126" i="7"/>
  <c r="AB119" i="8"/>
  <c r="CX126" i="7"/>
  <c r="AA119" i="8" s="1"/>
  <c r="CW126" i="7"/>
  <c r="Z119" i="8"/>
  <c r="CV126" i="7"/>
  <c r="Y119" i="8" s="1"/>
  <c r="DP125" i="7"/>
  <c r="AR118" i="8" s="1"/>
  <c r="DO125" i="7"/>
  <c r="DN125" i="7"/>
  <c r="AQ118" i="8" s="1"/>
  <c r="DM125" i="7"/>
  <c r="AP118" i="8"/>
  <c r="DL125" i="7"/>
  <c r="AO118" i="8"/>
  <c r="DK125" i="7"/>
  <c r="AN118" i="8"/>
  <c r="DJ125" i="7"/>
  <c r="AM118" i="8" s="1"/>
  <c r="DI125" i="7"/>
  <c r="AL118" i="8" s="1"/>
  <c r="DH125" i="7"/>
  <c r="AK118" i="8"/>
  <c r="DG125" i="7"/>
  <c r="AJ118" i="8" s="1"/>
  <c r="DF125" i="7"/>
  <c r="AI118" i="8"/>
  <c r="DE125" i="7"/>
  <c r="AH118" i="8"/>
  <c r="DD125" i="7"/>
  <c r="AG118" i="8"/>
  <c r="DC125" i="7"/>
  <c r="AF118" i="8"/>
  <c r="DB125" i="7"/>
  <c r="AE118" i="8" s="1"/>
  <c r="DA125" i="7"/>
  <c r="AD118" i="8"/>
  <c r="CZ125" i="7"/>
  <c r="AC118" i="8" s="1"/>
  <c r="CY125" i="7"/>
  <c r="AB118" i="8"/>
  <c r="CX125" i="7"/>
  <c r="AA118" i="8"/>
  <c r="CW125" i="7"/>
  <c r="Z118" i="8"/>
  <c r="CV125" i="7"/>
  <c r="Y118" i="8"/>
  <c r="DP124" i="7"/>
  <c r="AR117" i="8" s="1"/>
  <c r="DO124" i="7"/>
  <c r="DN124" i="7"/>
  <c r="AQ117" i="8"/>
  <c r="DM124" i="7"/>
  <c r="AP117" i="8" s="1"/>
  <c r="DL124" i="7"/>
  <c r="AO117" i="8"/>
  <c r="DK124" i="7"/>
  <c r="AN117" i="8" s="1"/>
  <c r="DJ124" i="7"/>
  <c r="AM117" i="8" s="1"/>
  <c r="DI124" i="7"/>
  <c r="AL117" i="8" s="1"/>
  <c r="DH124" i="7"/>
  <c r="AK117" i="8" s="1"/>
  <c r="DG124" i="7"/>
  <c r="AJ117" i="8"/>
  <c r="DF124" i="7"/>
  <c r="AI117" i="8" s="1"/>
  <c r="DE124" i="7"/>
  <c r="AH117" i="8" s="1"/>
  <c r="DD124" i="7"/>
  <c r="AG117" i="8"/>
  <c r="DC124" i="7"/>
  <c r="AF117" i="8"/>
  <c r="DB124" i="7"/>
  <c r="AE117" i="8"/>
  <c r="DA124" i="7"/>
  <c r="AD117" i="8" s="1"/>
  <c r="CZ124" i="7"/>
  <c r="AC117" i="8"/>
  <c r="CY124" i="7"/>
  <c r="AB117" i="8" s="1"/>
  <c r="CX124" i="7"/>
  <c r="AA117" i="8" s="1"/>
  <c r="CW124" i="7"/>
  <c r="Z117" i="8" s="1"/>
  <c r="CV124" i="7"/>
  <c r="Y117" i="8"/>
  <c r="DP123" i="7"/>
  <c r="AR116" i="8"/>
  <c r="DO123" i="7"/>
  <c r="DN123" i="7"/>
  <c r="AQ116" i="8"/>
  <c r="DM123" i="7"/>
  <c r="AP116" i="8" s="1"/>
  <c r="DL123" i="7"/>
  <c r="AO116" i="8"/>
  <c r="DK123" i="7"/>
  <c r="AN116" i="8" s="1"/>
  <c r="DJ123" i="7"/>
  <c r="AM116" i="8"/>
  <c r="DI123" i="7"/>
  <c r="AL116" i="8" s="1"/>
  <c r="DH123" i="7"/>
  <c r="AK116" i="8"/>
  <c r="DG123" i="7"/>
  <c r="AJ116" i="8"/>
  <c r="DF123" i="7"/>
  <c r="AI116" i="8" s="1"/>
  <c r="DE123" i="7"/>
  <c r="AH116" i="8"/>
  <c r="DD123" i="7"/>
  <c r="AG116" i="8" s="1"/>
  <c r="DC123" i="7"/>
  <c r="AF116" i="8"/>
  <c r="DB123" i="7"/>
  <c r="AE116" i="8"/>
  <c r="DA123" i="7"/>
  <c r="AD116" i="8" s="1"/>
  <c r="CZ123" i="7"/>
  <c r="AC116" i="8"/>
  <c r="CY123" i="7"/>
  <c r="AB116" i="8" s="1"/>
  <c r="CX123" i="7"/>
  <c r="AA116" i="8"/>
  <c r="CW123" i="7"/>
  <c r="Z116" i="8" s="1"/>
  <c r="CV123" i="7"/>
  <c r="Y116" i="8"/>
  <c r="DP122" i="7"/>
  <c r="AR115" i="8" s="1"/>
  <c r="DO122" i="7"/>
  <c r="DN122" i="7"/>
  <c r="AQ115" i="8" s="1"/>
  <c r="DM122" i="7"/>
  <c r="AP115" i="8"/>
  <c r="DL122" i="7"/>
  <c r="AO115" i="8" s="1"/>
  <c r="DK122" i="7"/>
  <c r="AN115" i="8" s="1"/>
  <c r="DJ122" i="7"/>
  <c r="AM115" i="8"/>
  <c r="DI122" i="7"/>
  <c r="AL115" i="8" s="1"/>
  <c r="DH122" i="7"/>
  <c r="AK115" i="8"/>
  <c r="DG122" i="7"/>
  <c r="AJ115" i="8" s="1"/>
  <c r="DF122" i="7"/>
  <c r="AI115" i="8"/>
  <c r="DE122" i="7"/>
  <c r="AH115" i="8" s="1"/>
  <c r="DD122" i="7"/>
  <c r="AG115" i="8" s="1"/>
  <c r="DC122" i="7"/>
  <c r="AF115" i="8" s="1"/>
  <c r="DB122" i="7"/>
  <c r="AE115" i="8"/>
  <c r="DA122" i="7"/>
  <c r="AD115" i="8" s="1"/>
  <c r="CZ122" i="7"/>
  <c r="AC115" i="8" s="1"/>
  <c r="CY122" i="7"/>
  <c r="AB115" i="8"/>
  <c r="CX122" i="7"/>
  <c r="AA115" i="8" s="1"/>
  <c r="CW122" i="7"/>
  <c r="Z115" i="8"/>
  <c r="CV122" i="7"/>
  <c r="Y115" i="8" s="1"/>
  <c r="DP121" i="7"/>
  <c r="AR114" i="8" s="1"/>
  <c r="DO121" i="7"/>
  <c r="DN121" i="7"/>
  <c r="AQ114" i="8" s="1"/>
  <c r="DM121" i="7"/>
  <c r="AP114" i="8"/>
  <c r="DL121" i="7"/>
  <c r="AO114" i="8"/>
  <c r="DK121" i="7"/>
  <c r="AN114" i="8"/>
  <c r="DJ121" i="7"/>
  <c r="AM114" i="8"/>
  <c r="DI121" i="7"/>
  <c r="AL114" i="8"/>
  <c r="DH121" i="7"/>
  <c r="AK114" i="8"/>
  <c r="DG121" i="7"/>
  <c r="AJ114" i="8" s="1"/>
  <c r="DF121" i="7"/>
  <c r="AI114" i="8"/>
  <c r="DE121" i="7"/>
  <c r="AH114" i="8"/>
  <c r="DD121" i="7"/>
  <c r="AG114" i="8"/>
  <c r="DC121" i="7"/>
  <c r="AF114" i="8"/>
  <c r="DB121" i="7"/>
  <c r="AE114" i="8"/>
  <c r="DA121" i="7"/>
  <c r="AD114" i="8"/>
  <c r="CZ121" i="7"/>
  <c r="AC114" i="8" s="1"/>
  <c r="CY121" i="7"/>
  <c r="AB114" i="8"/>
  <c r="CX121" i="7"/>
  <c r="AA114" i="8"/>
  <c r="CW121" i="7"/>
  <c r="Z114" i="8"/>
  <c r="CV121" i="7"/>
  <c r="Y114" i="8"/>
  <c r="DP120" i="7"/>
  <c r="AR113" i="8"/>
  <c r="DO120" i="7"/>
  <c r="DN120" i="7"/>
  <c r="AQ113" i="8"/>
  <c r="DM120" i="7"/>
  <c r="AP113" i="8" s="1"/>
  <c r="DL120" i="7"/>
  <c r="AO113" i="8"/>
  <c r="DK120" i="7"/>
  <c r="AN113" i="8" s="1"/>
  <c r="DJ120" i="7"/>
  <c r="AM113" i="8"/>
  <c r="DI120" i="7"/>
  <c r="AL113" i="8"/>
  <c r="DH120" i="7"/>
  <c r="AK113" i="8" s="1"/>
  <c r="DG120" i="7"/>
  <c r="AJ113" i="8" s="1"/>
  <c r="DF120" i="7"/>
  <c r="AI113" i="8" s="1"/>
  <c r="DE120" i="7"/>
  <c r="AH113" i="8"/>
  <c r="DD120" i="7"/>
  <c r="AG113" i="8" s="1"/>
  <c r="DC120" i="7"/>
  <c r="AF113" i="8" s="1"/>
  <c r="DB120" i="7"/>
  <c r="AE113" i="8"/>
  <c r="DA120" i="7"/>
  <c r="AD113" i="8"/>
  <c r="CZ120" i="7"/>
  <c r="AC113" i="8"/>
  <c r="CY120" i="7"/>
  <c r="AB113" i="8" s="1"/>
  <c r="CX120" i="7"/>
  <c r="AA113" i="8"/>
  <c r="CW120" i="7"/>
  <c r="Z113" i="8" s="1"/>
  <c r="CV120" i="7"/>
  <c r="Y113" i="8" s="1"/>
  <c r="DP119" i="7"/>
  <c r="AR112" i="8" s="1"/>
  <c r="DO119" i="7"/>
  <c r="DN119" i="7"/>
  <c r="AQ112" i="8"/>
  <c r="DM119" i="7"/>
  <c r="AP112" i="8"/>
  <c r="DL119" i="7"/>
  <c r="AO112" i="8"/>
  <c r="DK119" i="7"/>
  <c r="AN112" i="8"/>
  <c r="DJ119" i="7"/>
  <c r="AM112" i="8"/>
  <c r="DI119" i="7"/>
  <c r="AL112" i="8"/>
  <c r="DH119" i="7"/>
  <c r="AK112" i="8" s="1"/>
  <c r="DG119" i="7"/>
  <c r="AJ112" i="8" s="1"/>
  <c r="DF119" i="7"/>
  <c r="AI112" i="8"/>
  <c r="DE119" i="7"/>
  <c r="AH112" i="8"/>
  <c r="DD119" i="7"/>
  <c r="AG112" i="8"/>
  <c r="DC119" i="7"/>
  <c r="AF112" i="8"/>
  <c r="DB119" i="7"/>
  <c r="AE112" i="8"/>
  <c r="DA119" i="7"/>
  <c r="AD112" i="8" s="1"/>
  <c r="CZ119" i="7"/>
  <c r="AC112" i="8" s="1"/>
  <c r="CY119" i="7"/>
  <c r="AB112" i="8"/>
  <c r="CX119" i="7"/>
  <c r="AA112" i="8"/>
  <c r="CW119" i="7"/>
  <c r="Z112" i="8"/>
  <c r="CV119" i="7"/>
  <c r="Y112" i="8"/>
  <c r="DP118" i="7"/>
  <c r="AR111" i="8"/>
  <c r="DO118" i="7"/>
  <c r="DN118" i="7"/>
  <c r="AQ111" i="8"/>
  <c r="DM118" i="7"/>
  <c r="AP111" i="8" s="1"/>
  <c r="DL118" i="7"/>
  <c r="AO111" i="8" s="1"/>
  <c r="DK118" i="7"/>
  <c r="AN111" i="8"/>
  <c r="DJ118" i="7"/>
  <c r="AM111" i="8" s="1"/>
  <c r="DI118" i="7"/>
  <c r="AL111" i="8"/>
  <c r="DH118" i="7"/>
  <c r="AK111" i="8" s="1"/>
  <c r="DG118" i="7"/>
  <c r="AJ111" i="8"/>
  <c r="DF118" i="7"/>
  <c r="AI111" i="8" s="1"/>
  <c r="DE118" i="7"/>
  <c r="AH111" i="8" s="1"/>
  <c r="DD118" i="7"/>
  <c r="AG111" i="8"/>
  <c r="DC118" i="7"/>
  <c r="AF111" i="8" s="1"/>
  <c r="DB118" i="7"/>
  <c r="AE111" i="8" s="1"/>
  <c r="DA118" i="7"/>
  <c r="AD111" i="8"/>
  <c r="CZ118" i="7"/>
  <c r="AC111" i="8" s="1"/>
  <c r="CY118" i="7"/>
  <c r="AB111" i="8" s="1"/>
  <c r="CX118" i="7"/>
  <c r="AA111" i="8" s="1"/>
  <c r="CW118" i="7"/>
  <c r="Z111" i="8"/>
  <c r="CV118" i="7"/>
  <c r="Y111" i="8" s="1"/>
  <c r="DP117" i="7"/>
  <c r="AR110" i="8" s="1"/>
  <c r="DO117" i="7"/>
  <c r="DN117" i="7"/>
  <c r="AQ110" i="8"/>
  <c r="DM117" i="7"/>
  <c r="AP110" i="8"/>
  <c r="DL117" i="7"/>
  <c r="AO110" i="8"/>
  <c r="DK117" i="7"/>
  <c r="AN110" i="8"/>
  <c r="DJ117" i="7"/>
  <c r="AM110" i="8"/>
  <c r="DI117" i="7"/>
  <c r="AL110" i="8"/>
  <c r="DH117" i="7"/>
  <c r="AK110" i="8"/>
  <c r="DG117" i="7"/>
  <c r="AJ110" i="8"/>
  <c r="DF117" i="7"/>
  <c r="AI110" i="8"/>
  <c r="DE117" i="7"/>
  <c r="AH110" i="8"/>
  <c r="DD117" i="7"/>
  <c r="AG110" i="8"/>
  <c r="DC117" i="7"/>
  <c r="AF110" i="8"/>
  <c r="DB117" i="7"/>
  <c r="AE110" i="8"/>
  <c r="DA117" i="7"/>
  <c r="AD110" i="8"/>
  <c r="CZ117" i="7"/>
  <c r="AC110" i="8"/>
  <c r="CY117" i="7"/>
  <c r="AB110" i="8"/>
  <c r="CX117" i="7"/>
  <c r="AA110" i="8"/>
  <c r="CW117" i="7"/>
  <c r="Z110" i="8"/>
  <c r="CV117" i="7"/>
  <c r="Y110" i="8"/>
  <c r="DP116" i="7"/>
  <c r="AR109" i="8"/>
  <c r="DO116" i="7"/>
  <c r="DN116" i="7"/>
  <c r="AQ109" i="8" s="1"/>
  <c r="DM116" i="7"/>
  <c r="AP109" i="8" s="1"/>
  <c r="DL116" i="7"/>
  <c r="AO109" i="8" s="1"/>
  <c r="DK116" i="7"/>
  <c r="AN109" i="8" s="1"/>
  <c r="DJ116" i="7"/>
  <c r="AM109" i="8"/>
  <c r="DI116" i="7"/>
  <c r="AL109" i="8" s="1"/>
  <c r="DH116" i="7"/>
  <c r="AK109" i="8"/>
  <c r="DG116" i="7"/>
  <c r="AJ109" i="8" s="1"/>
  <c r="DF116" i="7"/>
  <c r="AI109" i="8" s="1"/>
  <c r="DE116" i="7"/>
  <c r="AH109" i="8"/>
  <c r="DD116" i="7"/>
  <c r="AG109" i="8" s="1"/>
  <c r="DC116" i="7"/>
  <c r="AF109" i="8"/>
  <c r="DB116" i="7"/>
  <c r="AE109" i="8" s="1"/>
  <c r="DA116" i="7"/>
  <c r="AD109" i="8"/>
  <c r="CZ116" i="7"/>
  <c r="AC109" i="8"/>
  <c r="CY116" i="7"/>
  <c r="AB109" i="8"/>
  <c r="CX116" i="7"/>
  <c r="AA109" i="8" s="1"/>
  <c r="CW116" i="7"/>
  <c r="Z109" i="8" s="1"/>
  <c r="CV116" i="7"/>
  <c r="Y109" i="8"/>
  <c r="DP115" i="7"/>
  <c r="AR108" i="8" s="1"/>
  <c r="DO115" i="7"/>
  <c r="DN115" i="7"/>
  <c r="AQ108" i="8"/>
  <c r="DM115" i="7"/>
  <c r="AP108" i="8"/>
  <c r="DL115" i="7"/>
  <c r="AO108" i="8"/>
  <c r="DK115" i="7"/>
  <c r="AN108" i="8"/>
  <c r="DJ115" i="7"/>
  <c r="AM108" i="8"/>
  <c r="DI115" i="7"/>
  <c r="AL108" i="8"/>
  <c r="DH115" i="7"/>
  <c r="AK108" i="8"/>
  <c r="DG115" i="7"/>
  <c r="AJ108" i="8"/>
  <c r="DF115" i="7"/>
  <c r="AI108" i="8"/>
  <c r="DE115" i="7"/>
  <c r="AH108" i="8"/>
  <c r="DD115" i="7"/>
  <c r="AG108" i="8"/>
  <c r="DC115" i="7"/>
  <c r="AF108" i="8"/>
  <c r="DB115" i="7"/>
  <c r="AE108" i="8"/>
  <c r="DA115" i="7"/>
  <c r="AD108" i="8"/>
  <c r="CZ115" i="7"/>
  <c r="AC108" i="8"/>
  <c r="CY115" i="7"/>
  <c r="AB108" i="8"/>
  <c r="CX115" i="7"/>
  <c r="AA108" i="8"/>
  <c r="CW115" i="7"/>
  <c r="Z108" i="8"/>
  <c r="CV115" i="7"/>
  <c r="Y108" i="8"/>
  <c r="DP114" i="7"/>
  <c r="AR107" i="8"/>
  <c r="DO114" i="7"/>
  <c r="DN114" i="7"/>
  <c r="AQ107" i="8" s="1"/>
  <c r="DM114" i="7"/>
  <c r="AP107" i="8"/>
  <c r="DL114" i="7"/>
  <c r="AO107" i="8" s="1"/>
  <c r="DK114" i="7"/>
  <c r="AN107" i="8"/>
  <c r="DJ114" i="7"/>
  <c r="AM107" i="8" s="1"/>
  <c r="DI114" i="7"/>
  <c r="AL107" i="8"/>
  <c r="DH114" i="7"/>
  <c r="AK107" i="8" s="1"/>
  <c r="DG114" i="7"/>
  <c r="AJ107" i="8" s="1"/>
  <c r="DF114" i="7"/>
  <c r="AI107" i="8"/>
  <c r="DE114" i="7"/>
  <c r="AH107" i="8" s="1"/>
  <c r="DD114" i="7"/>
  <c r="AG107" i="8"/>
  <c r="DC114" i="7"/>
  <c r="AF107" i="8" s="1"/>
  <c r="DB114" i="7"/>
  <c r="AE107" i="8"/>
  <c r="DA114" i="7"/>
  <c r="AD107" i="8" s="1"/>
  <c r="CZ114" i="7"/>
  <c r="AC107" i="8"/>
  <c r="CY114" i="7"/>
  <c r="AB107" i="8" s="1"/>
  <c r="CX114" i="7"/>
  <c r="AA107" i="8"/>
  <c r="CW114" i="7"/>
  <c r="Z107" i="8"/>
  <c r="CV114" i="7"/>
  <c r="Y107" i="8" s="1"/>
  <c r="DP113" i="7"/>
  <c r="AR106" i="8"/>
  <c r="DO113" i="7"/>
  <c r="DN113" i="7"/>
  <c r="AQ106" i="8"/>
  <c r="DM113" i="7"/>
  <c r="AP106" i="8" s="1"/>
  <c r="DL113" i="7"/>
  <c r="AO106" i="8" s="1"/>
  <c r="DK113" i="7"/>
  <c r="AN106" i="8"/>
  <c r="DJ113" i="7"/>
  <c r="AM106" i="8"/>
  <c r="DI113" i="7"/>
  <c r="AL106" i="8"/>
  <c r="DH113" i="7"/>
  <c r="AK106" i="8"/>
  <c r="DG113" i="7"/>
  <c r="AJ106" i="8"/>
  <c r="DF113" i="7"/>
  <c r="AI106" i="8"/>
  <c r="DE113" i="7"/>
  <c r="AH106" i="8" s="1"/>
  <c r="DD113" i="7"/>
  <c r="AG106" i="8"/>
  <c r="DC113" i="7"/>
  <c r="AF106" i="8"/>
  <c r="DB113" i="7"/>
  <c r="AE106" i="8"/>
  <c r="DA113" i="7"/>
  <c r="AD106" i="8" s="1"/>
  <c r="CZ113" i="7"/>
  <c r="AC106" i="8"/>
  <c r="CY113" i="7"/>
  <c r="AB106" i="8" s="1"/>
  <c r="CX113" i="7"/>
  <c r="AA106" i="8" s="1"/>
  <c r="CW113" i="7"/>
  <c r="Z106" i="8"/>
  <c r="CV113" i="7"/>
  <c r="Y106" i="8" s="1"/>
  <c r="DP112" i="7"/>
  <c r="AR105" i="8"/>
  <c r="DO112" i="7"/>
  <c r="DN112" i="7"/>
  <c r="AQ105" i="8" s="1"/>
  <c r="DM112" i="7"/>
  <c r="AP105" i="8" s="1"/>
  <c r="DL112" i="7"/>
  <c r="AO105" i="8" s="1"/>
  <c r="DK112" i="7"/>
  <c r="AN105" i="8" s="1"/>
  <c r="DJ112" i="7"/>
  <c r="AM105" i="8" s="1"/>
  <c r="DI112" i="7"/>
  <c r="AL105" i="8" s="1"/>
  <c r="DH112" i="7"/>
  <c r="AK105" i="8"/>
  <c r="DG112" i="7"/>
  <c r="AJ105" i="8" s="1"/>
  <c r="DF112" i="7"/>
  <c r="AI105" i="8" s="1"/>
  <c r="DE112" i="7"/>
  <c r="AH105" i="8" s="1"/>
  <c r="DD112" i="7"/>
  <c r="AG105" i="8"/>
  <c r="DC112" i="7"/>
  <c r="AF105" i="8" s="1"/>
  <c r="DB112" i="7"/>
  <c r="AE105" i="8" s="1"/>
  <c r="DA112" i="7"/>
  <c r="AD105" i="8"/>
  <c r="CZ112" i="7"/>
  <c r="AC105" i="8" s="1"/>
  <c r="CY112" i="7"/>
  <c r="AB105" i="8"/>
  <c r="CX112" i="7"/>
  <c r="AA105" i="8"/>
  <c r="CW112" i="7"/>
  <c r="Z105" i="8" s="1"/>
  <c r="CV112" i="7"/>
  <c r="Y105" i="8"/>
  <c r="DP111" i="7"/>
  <c r="AR104" i="8" s="1"/>
  <c r="DO111" i="7"/>
  <c r="DN111" i="7"/>
  <c r="AQ104" i="8" s="1"/>
  <c r="DM111" i="7"/>
  <c r="AP104" i="8"/>
  <c r="DL111" i="7"/>
  <c r="AO104" i="8" s="1"/>
  <c r="DK111" i="7"/>
  <c r="AN104" i="8"/>
  <c r="DJ111" i="7"/>
  <c r="AM104" i="8" s="1"/>
  <c r="DI111" i="7"/>
  <c r="AL104" i="8"/>
  <c r="DH111" i="7"/>
  <c r="AK104" i="8"/>
  <c r="DG111" i="7"/>
  <c r="AJ104" i="8"/>
  <c r="DF111" i="7"/>
  <c r="AI104" i="8"/>
  <c r="DE111" i="7"/>
  <c r="AH104" i="8"/>
  <c r="DD111" i="7"/>
  <c r="AG104" i="8"/>
  <c r="DC111" i="7"/>
  <c r="AF104" i="8" s="1"/>
  <c r="DB111" i="7"/>
  <c r="AE104" i="8"/>
  <c r="DA111" i="7"/>
  <c r="AD104" i="8"/>
  <c r="CZ111" i="7"/>
  <c r="AC104" i="8"/>
  <c r="CY111" i="7"/>
  <c r="AB104" i="8"/>
  <c r="CX111" i="7"/>
  <c r="AA104" i="8"/>
  <c r="CW111" i="7"/>
  <c r="Z104" i="8" s="1"/>
  <c r="CV111" i="7"/>
  <c r="Y104" i="8" s="1"/>
  <c r="AH111" i="7"/>
  <c r="AG111" i="7"/>
  <c r="AF111" i="7"/>
  <c r="AE111" i="7"/>
  <c r="AD111" i="7"/>
  <c r="AC111" i="7"/>
  <c r="AB111" i="7"/>
  <c r="AA111" i="7"/>
  <c r="Z111" i="7"/>
  <c r="Y111" i="7"/>
  <c r="X111" i="7"/>
  <c r="W111" i="7"/>
  <c r="V111" i="7"/>
  <c r="U111" i="7"/>
  <c r="T111" i="7"/>
  <c r="S111" i="7"/>
  <c r="R111" i="7"/>
  <c r="Q111" i="7"/>
  <c r="AH105" i="7"/>
  <c r="AG105" i="7"/>
  <c r="AF105" i="7"/>
  <c r="AE105" i="7"/>
  <c r="AD105" i="7"/>
  <c r="AC105" i="7"/>
  <c r="AB105" i="7"/>
  <c r="AA105" i="7"/>
  <c r="Z105" i="7"/>
  <c r="Y105" i="7"/>
  <c r="X105" i="7"/>
  <c r="W105" i="7"/>
  <c r="V105" i="7"/>
  <c r="U105" i="7"/>
  <c r="T105" i="7"/>
  <c r="S105" i="7"/>
  <c r="R105" i="7"/>
  <c r="Q105" i="7"/>
  <c r="P105" i="7"/>
  <c r="O105" i="7"/>
  <c r="N105" i="7"/>
  <c r="M105" i="7"/>
  <c r="L105" i="7"/>
  <c r="K105" i="7"/>
  <c r="AH104" i="7"/>
  <c r="AG104" i="7"/>
  <c r="AF104" i="7"/>
  <c r="AE104" i="7"/>
  <c r="AD104" i="7"/>
  <c r="AC104" i="7"/>
  <c r="AB104" i="7"/>
  <c r="AA104" i="7"/>
  <c r="Z104" i="7"/>
  <c r="Y104" i="7"/>
  <c r="X104" i="7"/>
  <c r="W104" i="7"/>
  <c r="V104" i="7"/>
  <c r="U104" i="7"/>
  <c r="T104" i="7"/>
  <c r="S104" i="7"/>
  <c r="R104" i="7"/>
  <c r="Q104" i="7"/>
  <c r="P104" i="7"/>
  <c r="O104" i="7"/>
  <c r="N104" i="7"/>
  <c r="M104" i="7"/>
  <c r="L104" i="7"/>
  <c r="K104" i="7"/>
  <c r="AH103" i="7"/>
  <c r="AG103" i="7"/>
  <c r="AF103" i="7"/>
  <c r="AE103" i="7"/>
  <c r="AD103" i="7"/>
  <c r="AC103" i="7"/>
  <c r="AB103" i="7"/>
  <c r="AA103" i="7"/>
  <c r="Z103" i="7"/>
  <c r="Y103" i="7"/>
  <c r="X103" i="7"/>
  <c r="W103" i="7"/>
  <c r="V103" i="7"/>
  <c r="U103" i="7"/>
  <c r="T103" i="7"/>
  <c r="S103" i="7"/>
  <c r="R103" i="7"/>
  <c r="Q103" i="7"/>
  <c r="P103" i="7"/>
  <c r="O103" i="7"/>
  <c r="N103" i="7"/>
  <c r="M103" i="7"/>
  <c r="L103" i="7"/>
  <c r="K103" i="7"/>
  <c r="AH102" i="7"/>
  <c r="AG102" i="7"/>
  <c r="AF102" i="7"/>
  <c r="AE102" i="7"/>
  <c r="AD102" i="7"/>
  <c r="AC102" i="7"/>
  <c r="AB102" i="7"/>
  <c r="AA102" i="7"/>
  <c r="Z102" i="7"/>
  <c r="Y102" i="7"/>
  <c r="X102" i="7"/>
  <c r="W102" i="7"/>
  <c r="V102" i="7"/>
  <c r="U102" i="7"/>
  <c r="T102" i="7"/>
  <c r="S102" i="7"/>
  <c r="R102" i="7"/>
  <c r="Q102" i="7"/>
  <c r="P102" i="7"/>
  <c r="O102" i="7"/>
  <c r="N102" i="7"/>
  <c r="M102" i="7"/>
  <c r="L102" i="7"/>
  <c r="K102" i="7"/>
  <c r="AH100" i="7"/>
  <c r="AG100" i="7"/>
  <c r="AF100" i="7"/>
  <c r="AE100" i="7"/>
  <c r="AD100" i="7"/>
  <c r="AC100" i="7"/>
  <c r="AB100" i="7"/>
  <c r="AA100" i="7"/>
  <c r="Z100" i="7"/>
  <c r="Y100" i="7"/>
  <c r="X100" i="7"/>
  <c r="W100" i="7"/>
  <c r="V100" i="7"/>
  <c r="U100" i="7"/>
  <c r="T100" i="7"/>
  <c r="S100" i="7"/>
  <c r="R100" i="7"/>
  <c r="Q100" i="7"/>
  <c r="AH99" i="7"/>
  <c r="AG99" i="7"/>
  <c r="AF99" i="7"/>
  <c r="AE99" i="7"/>
  <c r="AD99" i="7"/>
  <c r="AC99" i="7"/>
  <c r="AB99" i="7"/>
  <c r="AA99" i="7"/>
  <c r="Z99" i="7"/>
  <c r="Y99" i="7"/>
  <c r="X99" i="7"/>
  <c r="W99" i="7"/>
  <c r="V99" i="7"/>
  <c r="U99" i="7"/>
  <c r="T99" i="7"/>
  <c r="S99" i="7"/>
  <c r="R99" i="7"/>
  <c r="Q99" i="7"/>
  <c r="P99" i="7"/>
  <c r="O99" i="7"/>
  <c r="N99" i="7"/>
  <c r="M99" i="7"/>
  <c r="L99" i="7"/>
  <c r="K99" i="7"/>
  <c r="AH85" i="7"/>
  <c r="AG85" i="7"/>
  <c r="AF85" i="7"/>
  <c r="AE85" i="7"/>
  <c r="AD85" i="7"/>
  <c r="AC85" i="7"/>
  <c r="AB85" i="7"/>
  <c r="AA85" i="7"/>
  <c r="Z85" i="7"/>
  <c r="Y85" i="7"/>
  <c r="X85" i="7"/>
  <c r="W85" i="7"/>
  <c r="V85" i="7"/>
  <c r="U85" i="7"/>
  <c r="T85" i="7"/>
  <c r="S85" i="7"/>
  <c r="R85" i="7"/>
  <c r="Q85" i="7"/>
  <c r="P85" i="7"/>
  <c r="O85" i="7"/>
  <c r="N85" i="7"/>
  <c r="M85" i="7"/>
  <c r="AL85" i="7" s="1"/>
  <c r="L85" i="7"/>
  <c r="K85" i="7"/>
  <c r="DN31" i="7"/>
  <c r="AQ185" i="8"/>
  <c r="DM31" i="7"/>
  <c r="AP185" i="8" s="1"/>
  <c r="DL31" i="7"/>
  <c r="AO185" i="8"/>
  <c r="DK31" i="7"/>
  <c r="AN185" i="8" s="1"/>
  <c r="DJ31" i="7"/>
  <c r="AM185" i="8"/>
  <c r="DI31" i="7"/>
  <c r="AL185" i="8" s="1"/>
  <c r="DH31" i="7"/>
  <c r="AK185" i="8"/>
  <c r="DG31" i="7"/>
  <c r="AJ185" i="8" s="1"/>
  <c r="DF31" i="7"/>
  <c r="AI185" i="8"/>
  <c r="AI73" i="8"/>
  <c r="DE31" i="7"/>
  <c r="AH185" i="8" s="1"/>
  <c r="AH73" i="8" s="1"/>
  <c r="DD31" i="7"/>
  <c r="AG185" i="8"/>
  <c r="DC31" i="7"/>
  <c r="AF185" i="8"/>
  <c r="DB31" i="7"/>
  <c r="AE185" i="8" s="1"/>
  <c r="AE73" i="8"/>
  <c r="DA31" i="7"/>
  <c r="AD185" i="8"/>
  <c r="CZ31" i="7"/>
  <c r="AC185" i="8"/>
  <c r="CY31" i="7"/>
  <c r="AB185" i="8"/>
  <c r="AB72" i="8" s="1"/>
  <c r="CX31" i="7"/>
  <c r="AA185" i="8"/>
  <c r="AA73" i="8" s="1"/>
  <c r="CW31" i="7"/>
  <c r="Z185" i="8"/>
  <c r="CV31" i="7"/>
  <c r="Y185" i="8"/>
  <c r="Y72" i="8" s="1"/>
  <c r="CU31" i="7"/>
  <c r="X185" i="8"/>
  <c r="X73" i="8" s="1"/>
  <c r="CT31" i="7"/>
  <c r="W185" i="8" s="1"/>
  <c r="W73" i="8" s="1"/>
  <c r="CS31" i="7"/>
  <c r="V185" i="8"/>
  <c r="CR31" i="7"/>
  <c r="U185" i="8" s="1"/>
  <c r="CQ31" i="7"/>
  <c r="T185" i="8" s="1"/>
  <c r="DN30" i="7"/>
  <c r="AQ184" i="8"/>
  <c r="DM30" i="7"/>
  <c r="AP184" i="8"/>
  <c r="DL30" i="7"/>
  <c r="AO184" i="8"/>
  <c r="DK30" i="7"/>
  <c r="AN184" i="8" s="1"/>
  <c r="DJ30" i="7"/>
  <c r="AM184" i="8"/>
  <c r="DI30" i="7"/>
  <c r="AL184" i="8" s="1"/>
  <c r="DH30" i="7"/>
  <c r="AK184" i="8"/>
  <c r="DG30" i="7"/>
  <c r="AJ184" i="8" s="1"/>
  <c r="DF30" i="7"/>
  <c r="AI184" i="8"/>
  <c r="AI64" i="8" s="1"/>
  <c r="DE30" i="7"/>
  <c r="AH184" i="8" s="1"/>
  <c r="AH65" i="8" s="1"/>
  <c r="DD30" i="7"/>
  <c r="AG184" i="8" s="1"/>
  <c r="DC30" i="7"/>
  <c r="AF184" i="8"/>
  <c r="DB30" i="7"/>
  <c r="AE184" i="8" s="1"/>
  <c r="DA30" i="7"/>
  <c r="AD184" i="8" s="1"/>
  <c r="CZ30" i="7"/>
  <c r="AC184" i="8" s="1"/>
  <c r="CY30" i="7"/>
  <c r="AB184" i="8" s="1"/>
  <c r="CX30" i="7"/>
  <c r="AA184" i="8" s="1"/>
  <c r="CQ30" i="7"/>
  <c r="T184" i="8" s="1"/>
  <c r="DN29" i="7"/>
  <c r="AQ183" i="8"/>
  <c r="DM29" i="7"/>
  <c r="AP183" i="8" s="1"/>
  <c r="DL29" i="7"/>
  <c r="AO183" i="8"/>
  <c r="AO40" i="8" s="1"/>
  <c r="DK29" i="7"/>
  <c r="AN183" i="8" s="1"/>
  <c r="DJ29" i="7"/>
  <c r="AM183" i="8"/>
  <c r="DI29" i="7"/>
  <c r="AL183" i="8" s="1"/>
  <c r="AL52" i="8" s="1"/>
  <c r="DH29" i="7"/>
  <c r="AK183" i="8" s="1"/>
  <c r="DG29" i="7"/>
  <c r="AJ183" i="8"/>
  <c r="DF29" i="7"/>
  <c r="AI183" i="8" s="1"/>
  <c r="DE29" i="7"/>
  <c r="AH183" i="8"/>
  <c r="DD29" i="7"/>
  <c r="AG183" i="8" s="1"/>
  <c r="DC29" i="7"/>
  <c r="AF183" i="8" s="1"/>
  <c r="DB29" i="7"/>
  <c r="AE183" i="8"/>
  <c r="AE64" i="8" s="1"/>
  <c r="DA29" i="7"/>
  <c r="AD183" i="8" s="1"/>
  <c r="CZ29" i="7"/>
  <c r="AC183" i="8"/>
  <c r="DN28" i="7"/>
  <c r="AQ182" i="8" s="1"/>
  <c r="DM28" i="7"/>
  <c r="AP182" i="8"/>
  <c r="DL28" i="7"/>
  <c r="AO182" i="8"/>
  <c r="DK28" i="7"/>
  <c r="AN182" i="8"/>
  <c r="DJ28" i="7"/>
  <c r="AM182" i="8" s="1"/>
  <c r="DI28" i="7"/>
  <c r="AL182" i="8" s="1"/>
  <c r="DH28" i="7"/>
  <c r="AK182" i="8"/>
  <c r="DG28" i="7"/>
  <c r="AJ182" i="8" s="1"/>
  <c r="DF28" i="7"/>
  <c r="AI182" i="8"/>
  <c r="DE28" i="7"/>
  <c r="AH182" i="8" s="1"/>
  <c r="DD28" i="7"/>
  <c r="AG182" i="8" s="1"/>
  <c r="DC28" i="7"/>
  <c r="AF182" i="8"/>
  <c r="DB28" i="7"/>
  <c r="AE182" i="8" s="1"/>
  <c r="DA28" i="7"/>
  <c r="AD182" i="8"/>
  <c r="CZ28" i="7"/>
  <c r="AC182" i="8" s="1"/>
  <c r="DN26" i="7"/>
  <c r="AQ181" i="8" s="1"/>
  <c r="DM26" i="7"/>
  <c r="AP181" i="8"/>
  <c r="AP64" i="8" s="1"/>
  <c r="DL26" i="7"/>
  <c r="AO181" i="8"/>
  <c r="DK26" i="7"/>
  <c r="AN181" i="8"/>
  <c r="DJ26" i="7"/>
  <c r="AM181" i="8" s="1"/>
  <c r="DI26" i="7"/>
  <c r="AL181" i="8"/>
  <c r="DH26" i="7"/>
  <c r="AK181" i="8" s="1"/>
  <c r="DG26" i="7"/>
  <c r="AJ181" i="8" s="1"/>
  <c r="DF26" i="7"/>
  <c r="AI181" i="8" s="1"/>
  <c r="DE26" i="7"/>
  <c r="AH181" i="8" s="1"/>
  <c r="DD26" i="7"/>
  <c r="AG181" i="8"/>
  <c r="DC26" i="7"/>
  <c r="AF181" i="8" s="1"/>
  <c r="AF39" i="8" s="1"/>
  <c r="DB26" i="7"/>
  <c r="AE181" i="8"/>
  <c r="AE47" i="8" s="1"/>
  <c r="DA26" i="7"/>
  <c r="AD181" i="8" s="1"/>
  <c r="CZ26" i="7"/>
  <c r="AC181" i="8" s="1"/>
  <c r="CY26" i="7"/>
  <c r="AB181" i="8"/>
  <c r="CX26" i="7"/>
  <c r="AA181" i="8" s="1"/>
  <c r="CW26" i="7"/>
  <c r="Z181" i="8" s="1"/>
  <c r="CV26" i="7"/>
  <c r="Y181" i="8"/>
  <c r="CU26" i="7"/>
  <c r="X181" i="8"/>
  <c r="X45" i="8" s="1"/>
  <c r="CT26" i="7"/>
  <c r="W181" i="8"/>
  <c r="CS26" i="7"/>
  <c r="V181" i="8"/>
  <c r="V66" i="8" s="1"/>
  <c r="CR26" i="7"/>
  <c r="U181" i="8"/>
  <c r="CQ26" i="7"/>
  <c r="T181" i="8"/>
  <c r="DN25" i="7"/>
  <c r="AQ180" i="8"/>
  <c r="DM25" i="7"/>
  <c r="AP180" i="8"/>
  <c r="DL25" i="7"/>
  <c r="AO180" i="8"/>
  <c r="AO45" i="8" s="1"/>
  <c r="DK25" i="7"/>
  <c r="AN180" i="8"/>
  <c r="DJ25" i="7"/>
  <c r="AM180" i="8"/>
  <c r="AM39" i="8" s="1"/>
  <c r="DI25" i="7"/>
  <c r="AL180" i="8"/>
  <c r="AL66" i="8" s="1"/>
  <c r="DH25" i="7"/>
  <c r="AK180" i="8"/>
  <c r="DG25" i="7"/>
  <c r="AJ180" i="8"/>
  <c r="DF25" i="7"/>
  <c r="AI180" i="8"/>
  <c r="DE25" i="7"/>
  <c r="AH180" i="8"/>
  <c r="DD25" i="7"/>
  <c r="AG180" i="8"/>
  <c r="AG47" i="8" s="1"/>
  <c r="DC25" i="7"/>
  <c r="AF180" i="8"/>
  <c r="AF54" i="8" s="1"/>
  <c r="DB25" i="7"/>
  <c r="AE180" i="8"/>
  <c r="DA25" i="7"/>
  <c r="AD180" i="8"/>
  <c r="CZ25" i="7"/>
  <c r="AC180" i="8"/>
  <c r="CY25" i="7"/>
  <c r="AB180" i="8"/>
  <c r="CX25" i="7"/>
  <c r="AA180" i="8"/>
  <c r="DN24" i="7"/>
  <c r="AQ179" i="8"/>
  <c r="DM24" i="7"/>
  <c r="AP179" i="8"/>
  <c r="AP47" i="8" s="1"/>
  <c r="DL24" i="7"/>
  <c r="AO179" i="8"/>
  <c r="DK24" i="7"/>
  <c r="AN179" i="8"/>
  <c r="DJ24" i="7"/>
  <c r="AM179" i="8"/>
  <c r="DI24" i="7"/>
  <c r="AL179" i="8"/>
  <c r="AL44" i="8"/>
  <c r="DH24" i="7"/>
  <c r="AK179" i="8" s="1"/>
  <c r="AK60" i="8" s="1"/>
  <c r="DG24" i="7"/>
  <c r="AJ179" i="8"/>
  <c r="DF24" i="7"/>
  <c r="AI179" i="8"/>
  <c r="DE24" i="7"/>
  <c r="AH179" i="8" s="1"/>
  <c r="DD24" i="7"/>
  <c r="AG179" i="8" s="1"/>
  <c r="DC24" i="7"/>
  <c r="AF179" i="8"/>
  <c r="DB24" i="7"/>
  <c r="AE179" i="8" s="1"/>
  <c r="DA24" i="7"/>
  <c r="AD179" i="8"/>
  <c r="CZ24" i="7"/>
  <c r="AC179" i="8"/>
  <c r="CY24" i="7"/>
  <c r="AB179" i="8"/>
  <c r="CX24" i="7"/>
  <c r="AA179" i="8" s="1"/>
  <c r="AH70" i="7"/>
  <c r="AH36" i="7"/>
  <c r="AH39" i="7"/>
  <c r="AG70" i="7"/>
  <c r="AG36" i="7"/>
  <c r="AG39" i="7"/>
  <c r="AF70" i="7"/>
  <c r="AF36" i="7"/>
  <c r="AF39" i="7"/>
  <c r="AE70" i="7"/>
  <c r="AE36" i="7"/>
  <c r="AE39" i="7"/>
  <c r="AD70" i="7"/>
  <c r="AD36" i="7"/>
  <c r="AD39" i="7"/>
  <c r="AC70" i="7"/>
  <c r="AC36" i="7"/>
  <c r="AC39" i="7"/>
  <c r="AB70" i="7"/>
  <c r="AB36" i="7"/>
  <c r="AB39" i="7"/>
  <c r="AA70" i="7"/>
  <c r="AA36" i="7"/>
  <c r="AA39" i="7"/>
  <c r="Z70" i="7"/>
  <c r="Z36" i="7"/>
  <c r="Z39" i="7"/>
  <c r="Y70" i="7"/>
  <c r="Y36" i="7"/>
  <c r="Y39" i="7"/>
  <c r="X70" i="7"/>
  <c r="X36" i="7"/>
  <c r="X39" i="7"/>
  <c r="W70" i="7"/>
  <c r="W36" i="7"/>
  <c r="W39" i="7"/>
  <c r="V70" i="7"/>
  <c r="V36" i="7"/>
  <c r="V39" i="7"/>
  <c r="U70" i="7"/>
  <c r="T70" i="7"/>
  <c r="S70" i="7"/>
  <c r="C62" i="7"/>
  <c r="C60" i="7"/>
  <c r="AP32" i="7"/>
  <c r="C30" i="7"/>
  <c r="AH22" i="7"/>
  <c r="AG22" i="7"/>
  <c r="AF22" i="7"/>
  <c r="AE22" i="7"/>
  <c r="AD22" i="7"/>
  <c r="AC22" i="7"/>
  <c r="AB22" i="7"/>
  <c r="AA22" i="7"/>
  <c r="Z22" i="7"/>
  <c r="AJ22" i="7" s="1"/>
  <c r="Y22" i="7"/>
  <c r="X22" i="7"/>
  <c r="W22" i="7"/>
  <c r="V22" i="7"/>
  <c r="U22" i="7"/>
  <c r="T22" i="7"/>
  <c r="S22" i="7"/>
  <c r="R22" i="7"/>
  <c r="Q22" i="7"/>
  <c r="P22" i="7"/>
  <c r="F34" i="1"/>
  <c r="R34" i="1" s="1"/>
  <c r="E35" i="1" s="1"/>
  <c r="S34" i="1"/>
  <c r="E17" i="5" s="1"/>
  <c r="F67" i="1"/>
  <c r="R67" i="1" s="1"/>
  <c r="F49" i="1"/>
  <c r="R49" i="1"/>
  <c r="Z24" i="7" s="1"/>
  <c r="S40" i="1"/>
  <c r="S37" i="1"/>
  <c r="F31" i="1"/>
  <c r="R31" i="1" s="1"/>
  <c r="S31" i="1" s="1"/>
  <c r="S13" i="1"/>
  <c r="S16" i="1"/>
  <c r="S19" i="1"/>
  <c r="S22" i="1"/>
  <c r="S25" i="1"/>
  <c r="F61" i="1"/>
  <c r="R61" i="1"/>
  <c r="F7" i="1"/>
  <c r="R7" i="1"/>
  <c r="E8" i="1"/>
  <c r="U16" i="5"/>
  <c r="V16" i="5"/>
  <c r="F13" i="5"/>
  <c r="U13" i="5" s="1"/>
  <c r="V13" i="5" s="1"/>
  <c r="F22" i="5"/>
  <c r="R22" i="5"/>
  <c r="R13" i="5"/>
  <c r="S107" i="7"/>
  <c r="F58" i="1"/>
  <c r="R58" i="1" s="1"/>
  <c r="S58" i="1"/>
  <c r="F25" i="5"/>
  <c r="F7" i="5"/>
  <c r="U7" i="5" s="1"/>
  <c r="V7" i="5" s="1"/>
  <c r="V28" i="5"/>
  <c r="V31" i="5"/>
  <c r="V43" i="5"/>
  <c r="V76" i="5"/>
  <c r="V79" i="5"/>
  <c r="F85" i="5"/>
  <c r="U85" i="5" s="1"/>
  <c r="V85" i="5"/>
  <c r="F55" i="1"/>
  <c r="R55" i="1"/>
  <c r="S64" i="1"/>
  <c r="F52" i="5"/>
  <c r="F55" i="5"/>
  <c r="F58" i="5"/>
  <c r="F61" i="5"/>
  <c r="T28" i="5"/>
  <c r="T31" i="5"/>
  <c r="T43" i="5"/>
  <c r="T76" i="5"/>
  <c r="T85" i="5"/>
  <c r="F49" i="5"/>
  <c r="F76" i="5"/>
  <c r="F79" i="5"/>
  <c r="AG73" i="8"/>
  <c r="AG72" i="8"/>
  <c r="U73" i="8"/>
  <c r="U72" i="8"/>
  <c r="Y73" i="8"/>
  <c r="AC73" i="8"/>
  <c r="AC72" i="8"/>
  <c r="AO73" i="8"/>
  <c r="AO72" i="8"/>
  <c r="V43" i="8"/>
  <c r="AM85" i="7"/>
  <c r="V41" i="8"/>
  <c r="AM50" i="8"/>
  <c r="AG64" i="8"/>
  <c r="AB73" i="8"/>
  <c r="AD107" i="7"/>
  <c r="T107" i="7"/>
  <c r="N107" i="7"/>
  <c r="U107" i="7"/>
  <c r="Y107" i="7"/>
  <c r="AC107" i="7"/>
  <c r="AM61" i="8"/>
  <c r="V56" i="8"/>
  <c r="V52" i="8"/>
  <c r="V49" i="8"/>
  <c r="V48" i="8"/>
  <c r="Z39" i="8"/>
  <c r="Z63" i="8"/>
  <c r="AD73" i="8"/>
  <c r="AD72" i="8"/>
  <c r="AH72" i="8"/>
  <c r="AP73" i="8"/>
  <c r="AP72" i="8"/>
  <c r="AM38" i="8"/>
  <c r="AC41" i="8"/>
  <c r="AK41" i="8"/>
  <c r="AC42" i="8"/>
  <c r="AH42" i="8"/>
  <c r="AE72" i="8"/>
  <c r="T59" i="8"/>
  <c r="V45" i="8"/>
  <c r="AM54" i="8"/>
  <c r="W86" i="8"/>
  <c r="AA86" i="8"/>
  <c r="AE86" i="8"/>
  <c r="AG86" i="8"/>
  <c r="AM86" i="8"/>
  <c r="CM50" i="7"/>
  <c r="M39" i="8" s="1"/>
  <c r="N39" i="8" s="1"/>
  <c r="AE60" i="8"/>
  <c r="AE58" i="8"/>
  <c r="AE55" i="8"/>
  <c r="AD49" i="8"/>
  <c r="AD41" i="8"/>
  <c r="AD54" i="8"/>
  <c r="AD64" i="8"/>
  <c r="AD60" i="8"/>
  <c r="AL57" i="8"/>
  <c r="AL39" i="8"/>
  <c r="AL58" i="8"/>
  <c r="AL45" i="8"/>
  <c r="AL59" i="8"/>
  <c r="AL60" i="8"/>
  <c r="AL55" i="8"/>
  <c r="AL56" i="8"/>
  <c r="AL37" i="8"/>
  <c r="AJ62" i="8"/>
  <c r="AJ50" i="8"/>
  <c r="AJ39" i="8"/>
  <c r="AF51" i="8"/>
  <c r="AF47" i="8"/>
  <c r="AF44" i="8"/>
  <c r="T56" i="8"/>
  <c r="T51" i="8"/>
  <c r="AC55" i="8"/>
  <c r="AC61" i="8"/>
  <c r="AC56" i="8"/>
  <c r="AC44" i="8"/>
  <c r="AK53" i="8"/>
  <c r="AA72" i="8"/>
  <c r="AH38" i="8"/>
  <c r="AH62" i="8"/>
  <c r="AH48" i="8"/>
  <c r="Y62" i="8"/>
  <c r="Y57" i="8"/>
  <c r="Y58" i="8"/>
  <c r="Y53" i="8"/>
  <c r="AM47" i="8"/>
  <c r="AM56" i="8"/>
  <c r="AM49" i="8"/>
  <c r="AM59" i="8"/>
  <c r="AM62" i="8"/>
  <c r="AM57" i="8"/>
  <c r="AM51" i="8"/>
  <c r="AM42" i="8"/>
  <c r="AP45" i="8"/>
  <c r="AG49" i="8"/>
  <c r="AG45" i="8"/>
  <c r="U56" i="8"/>
  <c r="U47" i="8"/>
  <c r="X56" i="8"/>
  <c r="X38" i="8"/>
  <c r="X62" i="8"/>
  <c r="X50" i="8"/>
  <c r="AN56" i="8"/>
  <c r="W72" i="8"/>
  <c r="T13" i="5"/>
  <c r="P28" i="7"/>
  <c r="X28" i="7"/>
  <c r="AF28" i="7"/>
  <c r="P26" i="7"/>
  <c r="X26" i="7"/>
  <c r="AA98" i="8"/>
  <c r="AI98" i="8"/>
  <c r="C14" i="7"/>
  <c r="L26" i="7"/>
  <c r="T28" i="7"/>
  <c r="AB101" i="7"/>
  <c r="L101" i="7"/>
  <c r="AQ92" i="8"/>
  <c r="AM92" i="8"/>
  <c r="AI92" i="8"/>
  <c r="AA92" i="8"/>
  <c r="W92" i="8"/>
  <c r="AR92" i="8"/>
  <c r="AG96" i="8"/>
  <c r="Y96" i="8"/>
  <c r="AQ96" i="8"/>
  <c r="AM96" i="8"/>
  <c r="AI96" i="8"/>
  <c r="AA96" i="8"/>
  <c r="W96" i="8"/>
  <c r="W80" i="8"/>
  <c r="W77" i="8"/>
  <c r="AA77" i="8"/>
  <c r="AI77" i="8"/>
  <c r="AM77" i="8"/>
  <c r="Y82" i="8"/>
  <c r="AG82" i="8"/>
  <c r="AO82" i="8"/>
  <c r="W87" i="8"/>
  <c r="AA87" i="8"/>
  <c r="AI87" i="8"/>
  <c r="AM87" i="8"/>
  <c r="AQ87" i="8"/>
  <c r="AR91" i="8"/>
  <c r="AR80" i="8"/>
  <c r="AA80" i="8"/>
  <c r="AI80" i="8"/>
  <c r="Y95" i="8"/>
  <c r="AG80" i="8"/>
  <c r="W102" i="8"/>
  <c r="Y100" i="8"/>
  <c r="AL46" i="8"/>
  <c r="AL48" i="8"/>
  <c r="AD48" i="8"/>
  <c r="AM44" i="8"/>
  <c r="Y74" i="8"/>
  <c r="W76" i="8"/>
  <c r="AA76" i="8"/>
  <c r="AM76" i="8"/>
  <c r="AQ76" i="8"/>
  <c r="Y78" i="8"/>
  <c r="AG78" i="8"/>
  <c r="W81" i="8"/>
  <c r="AA81" i="8"/>
  <c r="AI81" i="8"/>
  <c r="AM81" i="8"/>
  <c r="AQ81" i="8"/>
  <c r="W85" i="8"/>
  <c r="AA85" i="8"/>
  <c r="AE85" i="8"/>
  <c r="AM85" i="8"/>
  <c r="AQ85" i="8"/>
  <c r="Y88" i="8"/>
  <c r="Y89" i="8"/>
  <c r="W91" i="8"/>
  <c r="AA91" i="8"/>
  <c r="AE91" i="8"/>
  <c r="AI91" i="8"/>
  <c r="AM91" i="8"/>
  <c r="AQ91" i="8"/>
  <c r="Y93" i="8"/>
  <c r="AK93" i="8"/>
  <c r="W95" i="8"/>
  <c r="AA95" i="8"/>
  <c r="AI95" i="8"/>
  <c r="AM95" i="8"/>
  <c r="AQ95" i="8"/>
  <c r="Y97" i="8"/>
  <c r="Y98" i="8"/>
  <c r="Y99" i="8"/>
  <c r="AG99" i="8"/>
  <c r="AO99" i="8"/>
  <c r="Y101" i="8"/>
  <c r="AG101" i="8"/>
  <c r="AI103" i="8"/>
  <c r="Y80" i="8"/>
  <c r="Y102" i="8"/>
  <c r="AE102" i="8"/>
  <c r="AG100" i="8"/>
  <c r="W98" i="8"/>
  <c r="V44" i="8"/>
  <c r="AD44" i="8"/>
  <c r="AE44" i="8"/>
  <c r="W74" i="8"/>
  <c r="AI74" i="8"/>
  <c r="AQ74" i="8"/>
  <c r="Y76" i="8"/>
  <c r="W78" i="8"/>
  <c r="AA78" i="8"/>
  <c r="AI78" i="8"/>
  <c r="AQ78" i="8"/>
  <c r="Y81" i="8"/>
  <c r="AC81" i="8"/>
  <c r="AK81" i="8"/>
  <c r="AO81" i="8"/>
  <c r="W83" i="8"/>
  <c r="Y85" i="8"/>
  <c r="W88" i="8"/>
  <c r="AA88" i="8"/>
  <c r="AI88" i="8"/>
  <c r="AM88" i="8"/>
  <c r="AQ88" i="8"/>
  <c r="W89" i="8"/>
  <c r="AA89" i="8"/>
  <c r="AI89" i="8"/>
  <c r="AQ89" i="8"/>
  <c r="Y91" i="8"/>
  <c r="W93" i="8"/>
  <c r="AA93" i="8"/>
  <c r="AE93" i="8"/>
  <c r="AM93" i="8"/>
  <c r="AQ93" i="8"/>
  <c r="AG95" i="8"/>
  <c r="W97" i="8"/>
  <c r="AA97" i="8"/>
  <c r="AI97" i="8"/>
  <c r="AM97" i="8"/>
  <c r="AQ97" i="8"/>
  <c r="AG98" i="8"/>
  <c r="W99" i="8"/>
  <c r="AA99" i="8"/>
  <c r="AI99" i="8"/>
  <c r="AM99" i="8"/>
  <c r="AQ99" i="8"/>
  <c r="W100" i="8"/>
  <c r="AM100" i="8"/>
  <c r="W101" i="8"/>
  <c r="AA101" i="8"/>
  <c r="AM101" i="8"/>
  <c r="AQ101" i="8"/>
  <c r="AQ103" i="8"/>
  <c r="U186" i="8"/>
  <c r="U95" i="8"/>
  <c r="AF99" i="8"/>
  <c r="AF100" i="8"/>
  <c r="AF79" i="8"/>
  <c r="AF94" i="8"/>
  <c r="AF93" i="8"/>
  <c r="AF87" i="8"/>
  <c r="AF85" i="8"/>
  <c r="AF84" i="8"/>
  <c r="AF77" i="8"/>
  <c r="AF76" i="8"/>
  <c r="AH100" i="8"/>
  <c r="AH97" i="8"/>
  <c r="AH82" i="8"/>
  <c r="AH79" i="8"/>
  <c r="AH78" i="8"/>
  <c r="AH76" i="8"/>
  <c r="AH103" i="8"/>
  <c r="AH102" i="8"/>
  <c r="AH87" i="8"/>
  <c r="AH91" i="8"/>
  <c r="AH98" i="8"/>
  <c r="AH95" i="8"/>
  <c r="AH94" i="8"/>
  <c r="AH89" i="8"/>
  <c r="AH88" i="8"/>
  <c r="AH84" i="8"/>
  <c r="AH81" i="8"/>
  <c r="AH75" i="8"/>
  <c r="AH74" i="8"/>
  <c r="AH86" i="8"/>
  <c r="AH96" i="8"/>
  <c r="AH92" i="8"/>
  <c r="AH77" i="8"/>
  <c r="AH101" i="8"/>
  <c r="AJ89" i="8"/>
  <c r="AJ81" i="8"/>
  <c r="AJ79" i="8"/>
  <c r="AJ92" i="8"/>
  <c r="AJ78" i="8"/>
  <c r="AJ80" i="8"/>
  <c r="AJ99" i="8"/>
  <c r="AJ103" i="8"/>
  <c r="AJ87" i="8"/>
  <c r="AJ85" i="8"/>
  <c r="AJ84" i="8"/>
  <c r="AJ76" i="8"/>
  <c r="AJ75" i="8"/>
  <c r="AJ86" i="8"/>
  <c r="AJ96" i="8"/>
  <c r="AJ91" i="8"/>
  <c r="AL102" i="8"/>
  <c r="AL97" i="8"/>
  <c r="AL83" i="8"/>
  <c r="AL99" i="8"/>
  <c r="AN92" i="8"/>
  <c r="AN78" i="8"/>
  <c r="AP103" i="8"/>
  <c r="AP99" i="8"/>
  <c r="AP97" i="8"/>
  <c r="AP95" i="8"/>
  <c r="AP82" i="8"/>
  <c r="AP79" i="8"/>
  <c r="AP76" i="8"/>
  <c r="AP88" i="8"/>
  <c r="AP92" i="8"/>
  <c r="AP91" i="8"/>
  <c r="AP87" i="8"/>
  <c r="AP100" i="8"/>
  <c r="AP94" i="8"/>
  <c r="AP89" i="8"/>
  <c r="AP84" i="8"/>
  <c r="AP81" i="8"/>
  <c r="AP75" i="8"/>
  <c r="AP86" i="8"/>
  <c r="AP96" i="8"/>
  <c r="AP102" i="8"/>
  <c r="AI100" i="8"/>
  <c r="AQ80" i="8"/>
  <c r="U101" i="8"/>
  <c r="CM90" i="7"/>
  <c r="M83" i="8" s="1"/>
  <c r="N83" i="8"/>
  <c r="X80" i="8"/>
  <c r="X103" i="8"/>
  <c r="X98" i="8"/>
  <c r="X94" i="8"/>
  <c r="X93" i="8"/>
  <c r="X84" i="8"/>
  <c r="X81" i="8"/>
  <c r="X77" i="8"/>
  <c r="X76" i="8"/>
  <c r="X86" i="8"/>
  <c r="X92" i="8"/>
  <c r="X83" i="8"/>
  <c r="X96" i="8"/>
  <c r="X78" i="8"/>
  <c r="X88" i="8"/>
  <c r="X82" i="8"/>
  <c r="X101" i="8"/>
  <c r="X100" i="8"/>
  <c r="X99" i="8"/>
  <c r="X97" i="8"/>
  <c r="X91" i="8"/>
  <c r="X89" i="8"/>
  <c r="X87" i="8"/>
  <c r="X85" i="8"/>
  <c r="X79" i="8"/>
  <c r="X74" i="8"/>
  <c r="X95" i="8"/>
  <c r="X102" i="8"/>
  <c r="AB93" i="8"/>
  <c r="AB84" i="8"/>
  <c r="AB89" i="8"/>
  <c r="AB85" i="8"/>
  <c r="AB78" i="8"/>
  <c r="AD74" i="8"/>
  <c r="AD93" i="8"/>
  <c r="AD90" i="8"/>
  <c r="AD95" i="8"/>
  <c r="U75" i="8"/>
  <c r="U94" i="8"/>
  <c r="U78" i="8"/>
  <c r="U97" i="8"/>
  <c r="U92" i="8"/>
  <c r="Y92" i="8"/>
  <c r="AH93" i="8"/>
  <c r="AP93" i="8"/>
  <c r="W94" i="8"/>
  <c r="Y94" i="8"/>
  <c r="AA94" i="8"/>
  <c r="AJ95" i="8"/>
  <c r="AF96" i="8"/>
  <c r="AJ97" i="8"/>
  <c r="AN97" i="8"/>
  <c r="AJ98" i="8"/>
  <c r="AP98" i="8"/>
  <c r="AA100" i="8"/>
  <c r="AJ100" i="8"/>
  <c r="AJ101" i="8"/>
  <c r="AP77" i="8"/>
  <c r="AP78" i="8"/>
  <c r="AP101" i="8"/>
  <c r="V186" i="8"/>
  <c r="U100" i="8"/>
  <c r="U79" i="8"/>
  <c r="U89" i="8"/>
  <c r="U96" i="8"/>
  <c r="U76" i="8"/>
  <c r="U85" i="8"/>
  <c r="M31" i="7"/>
  <c r="S31" i="7"/>
  <c r="V31" i="7"/>
  <c r="Z31" i="7"/>
  <c r="AD31" i="7"/>
  <c r="AG108" i="7"/>
  <c r="AE108" i="7"/>
  <c r="AC108" i="7"/>
  <c r="AA108" i="7"/>
  <c r="Y108" i="7"/>
  <c r="W108" i="7"/>
  <c r="U108" i="7"/>
  <c r="S108" i="7"/>
  <c r="K31" i="7"/>
  <c r="T31" i="7"/>
  <c r="O31" i="7"/>
  <c r="AG31" i="7"/>
  <c r="P108" i="7"/>
  <c r="AH31" i="7"/>
  <c r="AC31" i="7"/>
  <c r="Y31" i="7"/>
  <c r="Q31" i="7"/>
  <c r="N108" i="7"/>
  <c r="N31" i="7"/>
  <c r="X31" i="7"/>
  <c r="AB31" i="7"/>
  <c r="AF31" i="7"/>
  <c r="Q108" i="7"/>
  <c r="AH108" i="7"/>
  <c r="AF108" i="7"/>
  <c r="AD108" i="7"/>
  <c r="AB108" i="7"/>
  <c r="Z108" i="7"/>
  <c r="X108" i="7"/>
  <c r="V108" i="7"/>
  <c r="T108" i="7"/>
  <c r="R108" i="7"/>
  <c r="T16" i="5"/>
  <c r="K108" i="7"/>
  <c r="L31" i="7"/>
  <c r="R31" i="7"/>
  <c r="M108" i="7"/>
  <c r="U31" i="7"/>
  <c r="L108" i="7"/>
  <c r="AE31" i="7"/>
  <c r="AA31" i="7"/>
  <c r="W31" i="7"/>
  <c r="P31" i="7"/>
  <c r="O108" i="7"/>
  <c r="V79" i="8"/>
  <c r="V76" i="8"/>
  <c r="V103" i="8"/>
  <c r="V83" i="8"/>
  <c r="V77" i="8"/>
  <c r="V87" i="8"/>
  <c r="S46" i="1"/>
  <c r="K78" i="7"/>
  <c r="J37" i="7"/>
  <c r="S28" i="1"/>
  <c r="L34" i="1"/>
  <c r="E32" i="1"/>
  <c r="AJ40" i="7"/>
  <c r="U9" i="7"/>
  <c r="U92" i="7"/>
  <c r="S55" i="1"/>
  <c r="AJ72" i="7"/>
  <c r="AF58" i="7"/>
  <c r="AF65" i="7" s="1"/>
  <c r="AD58" i="7"/>
  <c r="Z58" i="7"/>
  <c r="W58" i="7"/>
  <c r="W65" i="7" s="1"/>
  <c r="R58" i="7"/>
  <c r="R65" i="7" s="1"/>
  <c r="AH58" i="7"/>
  <c r="AH65" i="7" s="1"/>
  <c r="AE58" i="7"/>
  <c r="AA58" i="7"/>
  <c r="X58" i="7"/>
  <c r="X65" i="7" s="1"/>
  <c r="U58" i="7"/>
  <c r="N58" i="7"/>
  <c r="N65" i="7" s="1"/>
  <c r="K58" i="7"/>
  <c r="AG58" i="7"/>
  <c r="AC58" i="7"/>
  <c r="AC65" i="7" s="1"/>
  <c r="M58" i="7"/>
  <c r="M65" i="7" s="1"/>
  <c r="X53" i="7"/>
  <c r="AG47" i="7"/>
  <c r="R47" i="7"/>
  <c r="AE47" i="7"/>
  <c r="AH112" i="7"/>
  <c r="AH114" i="7" s="1"/>
  <c r="AD112" i="7"/>
  <c r="AD114" i="7" s="1"/>
  <c r="Z112" i="7"/>
  <c r="Z114" i="7" s="1"/>
  <c r="O112" i="7"/>
  <c r="O114" i="7" s="1"/>
  <c r="K112" i="7"/>
  <c r="K114" i="7" s="1"/>
  <c r="AC112" i="7"/>
  <c r="AC114" i="7" s="1"/>
  <c r="Y112" i="7"/>
  <c r="Y114" i="7" s="1"/>
  <c r="L112" i="7"/>
  <c r="L114" i="7" s="1"/>
  <c r="AB53" i="7"/>
  <c r="T47" i="7"/>
  <c r="AD53" i="7"/>
  <c r="K53" i="7"/>
  <c r="P53" i="7"/>
  <c r="AG53" i="7"/>
  <c r="R53" i="7"/>
  <c r="W47" i="7"/>
  <c r="AB47" i="7"/>
  <c r="U53" i="7"/>
  <c r="AD47" i="7"/>
  <c r="K47" i="7"/>
  <c r="AF47" i="7"/>
  <c r="Y53" i="7"/>
  <c r="W53" i="7"/>
  <c r="O47" i="7"/>
  <c r="L53" i="7"/>
  <c r="U47" i="7"/>
  <c r="N53" i="7"/>
  <c r="AA53" i="7"/>
  <c r="R91" i="5"/>
  <c r="T91" i="5" s="1"/>
  <c r="AF53" i="7"/>
  <c r="X47" i="7"/>
  <c r="Z47" i="7"/>
  <c r="O53" i="7"/>
  <c r="Q112" i="7"/>
  <c r="Q114" i="7" s="1"/>
  <c r="AF112" i="7"/>
  <c r="AF114" i="7" s="1"/>
  <c r="AB112" i="7"/>
  <c r="AB114" i="7"/>
  <c r="X112" i="7"/>
  <c r="X114" i="7" s="1"/>
  <c r="M112" i="7"/>
  <c r="M114" i="7" s="1"/>
  <c r="AE112" i="7"/>
  <c r="AE114" i="7"/>
  <c r="AA112" i="7"/>
  <c r="AA114" i="7" s="1"/>
  <c r="W112" i="7"/>
  <c r="W114" i="7" s="1"/>
  <c r="S112" i="7"/>
  <c r="S114" i="7"/>
  <c r="L47" i="7"/>
  <c r="AC47" i="7"/>
  <c r="AA47" i="7"/>
  <c r="N57" i="7"/>
  <c r="T57" i="7"/>
  <c r="K57" i="7"/>
  <c r="AA55" i="7"/>
  <c r="AA57" i="7"/>
  <c r="P55" i="7"/>
  <c r="AH57" i="7"/>
  <c r="AB57" i="7"/>
  <c r="O55" i="7"/>
  <c r="V57" i="7"/>
  <c r="AC57" i="7"/>
  <c r="AC55" i="7"/>
  <c r="N55" i="7"/>
  <c r="W57" i="7"/>
  <c r="W55" i="7"/>
  <c r="AD55" i="7"/>
  <c r="R55" i="7"/>
  <c r="AF55" i="7"/>
  <c r="O57" i="7"/>
  <c r="X55" i="7"/>
  <c r="AF57" i="7"/>
  <c r="S55" i="7"/>
  <c r="P57" i="7"/>
  <c r="S57" i="7"/>
  <c r="L55" i="7"/>
  <c r="AH55" i="7"/>
  <c r="Y55" i="7"/>
  <c r="K55" i="7"/>
  <c r="T55" i="7"/>
  <c r="AB55" i="7"/>
  <c r="AD57" i="7"/>
  <c r="M57" i="7"/>
  <c r="H8" i="1"/>
  <c r="S7" i="1"/>
  <c r="U55" i="7"/>
  <c r="AE55" i="7"/>
  <c r="Q57" i="7"/>
  <c r="V55" i="7"/>
  <c r="M55" i="7"/>
  <c r="X57" i="7"/>
  <c r="AG57" i="7"/>
  <c r="AG55" i="7"/>
  <c r="R57" i="7"/>
  <c r="Y57" i="7"/>
  <c r="K24" i="7"/>
  <c r="AG24" i="7"/>
  <c r="AH80" i="7"/>
  <c r="N24" i="7"/>
  <c r="R24" i="7"/>
  <c r="O24" i="7"/>
  <c r="AF24" i="7"/>
  <c r="T24" i="7"/>
  <c r="V24" i="7"/>
  <c r="AB24" i="7"/>
  <c r="W24" i="7"/>
  <c r="X24" i="7"/>
  <c r="S24" i="7"/>
  <c r="S49" i="1"/>
  <c r="AD24" i="7"/>
  <c r="AC24" i="7"/>
  <c r="AH81" i="7"/>
  <c r="AA24" i="7"/>
  <c r="U22" i="5"/>
  <c r="V22" i="5" s="1"/>
  <c r="T186" i="8"/>
  <c r="AD120" i="7"/>
  <c r="AI101" i="8"/>
  <c r="AE101" i="8"/>
  <c r="AA103" i="8"/>
  <c r="W103" i="8"/>
  <c r="AI68" i="7"/>
  <c r="J68" i="7"/>
  <c r="M71" i="8"/>
  <c r="N71" i="8" s="1"/>
  <c r="AE65" i="7"/>
  <c r="T102" i="8"/>
  <c r="T101" i="8"/>
  <c r="T87" i="8"/>
  <c r="T81" i="8"/>
  <c r="U91" i="5"/>
  <c r="V91" i="5" s="1"/>
  <c r="Z65" i="7"/>
  <c r="AD65" i="7"/>
  <c r="Z93" i="7" l="1"/>
  <c r="Z92" i="7"/>
  <c r="Z73" i="7"/>
  <c r="Z74" i="7" s="1"/>
  <c r="U73" i="7"/>
  <c r="U74" i="7" s="1"/>
  <c r="AJ86" i="7" s="1"/>
  <c r="AK86" i="7" s="1"/>
  <c r="AL86" i="7" s="1"/>
  <c r="U82" i="7"/>
  <c r="U93" i="7"/>
  <c r="U17" i="7"/>
  <c r="AA53" i="8"/>
  <c r="AA44" i="8"/>
  <c r="AA64" i="8"/>
  <c r="AA39" i="8"/>
  <c r="AA56" i="8"/>
  <c r="AA54" i="8"/>
  <c r="AA49" i="8"/>
  <c r="AA59" i="8"/>
  <c r="AA46" i="8"/>
  <c r="AA60" i="8"/>
  <c r="AA55" i="8"/>
  <c r="AA41" i="8"/>
  <c r="AA58" i="8"/>
  <c r="AA61" i="8"/>
  <c r="AA43" i="8"/>
  <c r="AA45" i="8"/>
  <c r="AA52" i="8"/>
  <c r="AA38" i="8"/>
  <c r="AA50" i="8"/>
  <c r="AJ59" i="8"/>
  <c r="AJ54" i="8"/>
  <c r="AJ64" i="8"/>
  <c r="AJ46" i="8"/>
  <c r="AJ66" i="8"/>
  <c r="AJ61" i="8"/>
  <c r="AJ38" i="8"/>
  <c r="AJ51" i="8"/>
  <c r="AJ47" i="8"/>
  <c r="AJ56" i="8"/>
  <c r="AJ57" i="8"/>
  <c r="AJ52" i="8"/>
  <c r="AJ44" i="8"/>
  <c r="AJ65" i="8"/>
  <c r="AQ54" i="8"/>
  <c r="AQ38" i="8"/>
  <c r="AQ59" i="8"/>
  <c r="AQ57" i="8"/>
  <c r="AQ43" i="8"/>
  <c r="AQ61" i="8"/>
  <c r="AQ42" i="8"/>
  <c r="AQ45" i="8"/>
  <c r="AQ66" i="8"/>
  <c r="AQ44" i="8"/>
  <c r="AQ64" i="8"/>
  <c r="AQ53" i="8"/>
  <c r="AQ62" i="8"/>
  <c r="AQ60" i="8"/>
  <c r="AQ56" i="8"/>
  <c r="AQ58" i="8"/>
  <c r="AQ39" i="8"/>
  <c r="AQ46" i="8"/>
  <c r="AN60" i="8"/>
  <c r="AN37" i="8"/>
  <c r="AN57" i="8"/>
  <c r="AN52" i="8"/>
  <c r="AN39" i="8"/>
  <c r="AN62" i="8"/>
  <c r="AN43" i="8"/>
  <c r="AN61" i="8"/>
  <c r="AN58" i="8"/>
  <c r="AN46" i="8"/>
  <c r="CM82" i="7"/>
  <c r="M75" i="8" s="1"/>
  <c r="N75" i="8" s="1"/>
  <c r="CM49" i="7"/>
  <c r="M38" i="8" s="1"/>
  <c r="N38" i="8" s="1"/>
  <c r="AB47" i="8"/>
  <c r="AB54" i="8"/>
  <c r="AB45" i="8"/>
  <c r="AB39" i="8"/>
  <c r="AB60" i="8"/>
  <c r="AB58" i="8"/>
  <c r="AB66" i="8"/>
  <c r="AB38" i="8"/>
  <c r="AB64" i="8"/>
  <c r="AB59" i="8"/>
  <c r="AB65" i="8"/>
  <c r="AB62" i="8"/>
  <c r="AB53" i="8"/>
  <c r="AB56" i="8"/>
  <c r="AB49" i="8"/>
  <c r="AB44" i="8"/>
  <c r="AB42" i="8"/>
  <c r="AB61" i="8"/>
  <c r="AB51" i="8"/>
  <c r="AB50" i="8"/>
  <c r="S33" i="7"/>
  <c r="U33" i="7"/>
  <c r="J14" i="7"/>
  <c r="AD33" i="7"/>
  <c r="J15" i="7"/>
  <c r="V33" i="7"/>
  <c r="T33" i="7"/>
  <c r="Q33" i="7"/>
  <c r="AE33" i="7"/>
  <c r="M33" i="7"/>
  <c r="AA33" i="7"/>
  <c r="AH33" i="7"/>
  <c r="W33" i="7"/>
  <c r="Z33" i="7"/>
  <c r="O33" i="7"/>
  <c r="R33" i="7"/>
  <c r="K33" i="7"/>
  <c r="N33" i="7"/>
  <c r="AF33" i="7"/>
  <c r="AI14" i="7"/>
  <c r="AB33" i="7"/>
  <c r="AP58" i="8"/>
  <c r="AJ42" i="8"/>
  <c r="AH56" i="8"/>
  <c r="AH59" i="8"/>
  <c r="AH47" i="8"/>
  <c r="AH44" i="8"/>
  <c r="AH57" i="8"/>
  <c r="AH52" i="8"/>
  <c r="AH39" i="8"/>
  <c r="AH54" i="8"/>
  <c r="AH58" i="8"/>
  <c r="AH46" i="8"/>
  <c r="AH64" i="8"/>
  <c r="AH45" i="8"/>
  <c r="AH60" i="8"/>
  <c r="AH50" i="8"/>
  <c r="AH41" i="8"/>
  <c r="Z46" i="8"/>
  <c r="Z60" i="8"/>
  <c r="Z62" i="8"/>
  <c r="Z64" i="8"/>
  <c r="Z44" i="8"/>
  <c r="Z43" i="8"/>
  <c r="Z59" i="8"/>
  <c r="Z54" i="8"/>
  <c r="Z58" i="8"/>
  <c r="Z57" i="8"/>
  <c r="Z37" i="8"/>
  <c r="Z53" i="8"/>
  <c r="Z51" i="8"/>
  <c r="Z47" i="8"/>
  <c r="Z45" i="8"/>
  <c r="Z38" i="8"/>
  <c r="AB81" i="8"/>
  <c r="AB79" i="8"/>
  <c r="AB88" i="8"/>
  <c r="AB96" i="8"/>
  <c r="AB87" i="8"/>
  <c r="AB77" i="8"/>
  <c r="AB76" i="8"/>
  <c r="AB99" i="8"/>
  <c r="AB86" i="8"/>
  <c r="AB91" i="8"/>
  <c r="AB80" i="8"/>
  <c r="AB90" i="8"/>
  <c r="AB97" i="8"/>
  <c r="AB95" i="8"/>
  <c r="AB103" i="8"/>
  <c r="AB94" i="8"/>
  <c r="AQ50" i="8"/>
  <c r="AO48" i="8"/>
  <c r="AI44" i="8"/>
  <c r="E3" i="1"/>
  <c r="L2" i="8" s="1"/>
  <c r="C72" i="7"/>
  <c r="S61" i="1"/>
  <c r="B12" i="7" s="1"/>
  <c r="AJ12" i="7" s="1"/>
  <c r="AC54" i="8"/>
  <c r="AC60" i="8"/>
  <c r="AC38" i="8"/>
  <c r="AC43" i="8"/>
  <c r="AC52" i="8"/>
  <c r="AC45" i="8"/>
  <c r="AC64" i="8"/>
  <c r="AC46" i="8"/>
  <c r="AC51" i="8"/>
  <c r="AC47" i="8"/>
  <c r="AC59" i="8"/>
  <c r="AC39" i="8"/>
  <c r="AC58" i="8"/>
  <c r="AC48" i="8"/>
  <c r="T48" i="8"/>
  <c r="AJ48" i="8"/>
  <c r="AP48" i="8"/>
  <c r="AQ48" i="8"/>
  <c r="AA48" i="8"/>
  <c r="Y48" i="8"/>
  <c r="W48" i="8"/>
  <c r="AG48" i="8"/>
  <c r="Z48" i="8"/>
  <c r="X48" i="8"/>
  <c r="AF48" i="8"/>
  <c r="U48" i="8"/>
  <c r="AK48" i="8"/>
  <c r="AI48" i="8"/>
  <c r="AN48" i="8"/>
  <c r="V63" i="8"/>
  <c r="T63" i="8"/>
  <c r="AC63" i="8"/>
  <c r="AD63" i="8"/>
  <c r="U63" i="8"/>
  <c r="AB63" i="8"/>
  <c r="AO63" i="8"/>
  <c r="AK63" i="8"/>
  <c r="AF63" i="8"/>
  <c r="AP63" i="8"/>
  <c r="AI63" i="8"/>
  <c r="AN63" i="8"/>
  <c r="AA63" i="8"/>
  <c r="AH63" i="8"/>
  <c r="AQ63" i="8"/>
  <c r="X63" i="8"/>
  <c r="AL63" i="8"/>
  <c r="AG63" i="8"/>
  <c r="AR83" i="8"/>
  <c r="Y83" i="8"/>
  <c r="AI83" i="8"/>
  <c r="AO83" i="8"/>
  <c r="AP83" i="8"/>
  <c r="AB83" i="8"/>
  <c r="T83" i="8"/>
  <c r="AF83" i="8"/>
  <c r="AA83" i="8"/>
  <c r="AE83" i="8"/>
  <c r="AD83" i="8"/>
  <c r="AM83" i="8"/>
  <c r="AN83" i="8"/>
  <c r="AQ83" i="8"/>
  <c r="U83" i="8"/>
  <c r="AC83" i="8"/>
  <c r="AJ83" i="8"/>
  <c r="AG83" i="8"/>
  <c r="AK83" i="8"/>
  <c r="AB1" i="10"/>
  <c r="C1" i="10"/>
  <c r="H1" i="10"/>
  <c r="Y1" i="10"/>
  <c r="O1" i="10"/>
  <c r="R1" i="10"/>
  <c r="AC77" i="8"/>
  <c r="AC93" i="8"/>
  <c r="AC78" i="8"/>
  <c r="AC97" i="8"/>
  <c r="AC82" i="8"/>
  <c r="AC88" i="8"/>
  <c r="AC84" i="8"/>
  <c r="AC98" i="8"/>
  <c r="AC80" i="8"/>
  <c r="AC76" i="8"/>
  <c r="AC101" i="8"/>
  <c r="AC102" i="8"/>
  <c r="AC89" i="8"/>
  <c r="AC91" i="8"/>
  <c r="AN79" i="8"/>
  <c r="AN76" i="8"/>
  <c r="AN98" i="8"/>
  <c r="AN100" i="8"/>
  <c r="AN82" i="8"/>
  <c r="AN88" i="8"/>
  <c r="AN95" i="8"/>
  <c r="AN103" i="8"/>
  <c r="AN99" i="8"/>
  <c r="AN94" i="8"/>
  <c r="AN93" i="8"/>
  <c r="AN90" i="8"/>
  <c r="AC94" i="8"/>
  <c r="AN86" i="8"/>
  <c r="L28" i="7"/>
  <c r="Q101" i="7"/>
  <c r="AI49" i="8"/>
  <c r="R7" i="5"/>
  <c r="H6" i="1" s="1"/>
  <c r="AP42" i="8"/>
  <c r="AQ52" i="8"/>
  <c r="AC49" i="8"/>
  <c r="AO66" i="8"/>
  <c r="AI66" i="8"/>
  <c r="CM73" i="7"/>
  <c r="M61" i="8" s="1"/>
  <c r="N61" i="8" s="1"/>
  <c r="AK37" i="8"/>
  <c r="U25" i="5"/>
  <c r="V25" i="5" s="1"/>
  <c r="R25" i="5"/>
  <c r="R19" i="5"/>
  <c r="U19" i="5"/>
  <c r="V19" i="5" s="1"/>
  <c r="W179" i="8"/>
  <c r="W63" i="8" s="1"/>
  <c r="CM74" i="7"/>
  <c r="M62" i="8" s="1"/>
  <c r="N62" i="8" s="1"/>
  <c r="CM51" i="7"/>
  <c r="M40" i="8" s="1"/>
  <c r="N40" i="8" s="1"/>
  <c r="CM69" i="7"/>
  <c r="M57" i="8" s="1"/>
  <c r="N57" i="8" s="1"/>
  <c r="AD89" i="8"/>
  <c r="AD79" i="8"/>
  <c r="AD103" i="8"/>
  <c r="AD88" i="8"/>
  <c r="AD87" i="8"/>
  <c r="AD82" i="8"/>
  <c r="AD98" i="8"/>
  <c r="AD81" i="8"/>
  <c r="AD97" i="8"/>
  <c r="AD76" i="8"/>
  <c r="AD77" i="8"/>
  <c r="AD94" i="8"/>
  <c r="AD75" i="8"/>
  <c r="AD92" i="8"/>
  <c r="AD96" i="8"/>
  <c r="AD91" i="8"/>
  <c r="AD99" i="8"/>
  <c r="AD84" i="8"/>
  <c r="K65" i="7"/>
  <c r="AN96" i="8"/>
  <c r="AD100" i="8"/>
  <c r="AB100" i="8"/>
  <c r="AN75" i="8"/>
  <c r="Y33" i="7"/>
  <c r="AE48" i="8"/>
  <c r="AB28" i="7"/>
  <c r="AI58" i="8"/>
  <c r="U61" i="8"/>
  <c r="AP57" i="8"/>
  <c r="AQ55" i="8"/>
  <c r="AC53" i="8"/>
  <c r="AJ45" i="8"/>
  <c r="CM76" i="7"/>
  <c r="M64" i="8" s="1"/>
  <c r="N64" i="8" s="1"/>
  <c r="AO37" i="8"/>
  <c r="AK55" i="8"/>
  <c r="C22" i="7"/>
  <c r="AD45" i="8"/>
  <c r="AD62" i="8"/>
  <c r="AD39" i="8"/>
  <c r="AD61" i="8"/>
  <c r="AD59" i="8"/>
  <c r="AD47" i="8"/>
  <c r="AD56" i="8"/>
  <c r="AD42" i="8"/>
  <c r="AD58" i="8"/>
  <c r="AD38" i="8"/>
  <c r="AD46" i="8"/>
  <c r="AD51" i="8"/>
  <c r="AD57" i="8"/>
  <c r="AD52" i="8"/>
  <c r="AD53" i="8"/>
  <c r="C41" i="7"/>
  <c r="AE94" i="8"/>
  <c r="AE92" i="8"/>
  <c r="AE96" i="8"/>
  <c r="AE77" i="8"/>
  <c r="AE88" i="8"/>
  <c r="AE81" i="8"/>
  <c r="AE100" i="8"/>
  <c r="AE89" i="8"/>
  <c r="AE87" i="8"/>
  <c r="AE97" i="8"/>
  <c r="AE95" i="8"/>
  <c r="AE98" i="8"/>
  <c r="AE78" i="8"/>
  <c r="AO77" i="8"/>
  <c r="AO94" i="8"/>
  <c r="AO96" i="8"/>
  <c r="AO101" i="8"/>
  <c r="AO78" i="8"/>
  <c r="AO98" i="8"/>
  <c r="AO80" i="8"/>
  <c r="AO92" i="8"/>
  <c r="AO95" i="8"/>
  <c r="AO93" i="8"/>
  <c r="AO88" i="8"/>
  <c r="AO76" i="8"/>
  <c r="AO91" i="8"/>
  <c r="AO89" i="8"/>
  <c r="AO85" i="8"/>
  <c r="AO87" i="8"/>
  <c r="AO79" i="8"/>
  <c r="S43" i="1"/>
  <c r="AD101" i="8"/>
  <c r="AB101" i="8"/>
  <c r="AN77" i="8"/>
  <c r="AC33" i="7"/>
  <c r="AO46" i="8"/>
  <c r="T26" i="7"/>
  <c r="AD43" i="8"/>
  <c r="U50" i="8"/>
  <c r="AP60" i="8"/>
  <c r="Y63" i="8"/>
  <c r="AB43" i="8"/>
  <c r="AJ49" i="8"/>
  <c r="AA37" i="8"/>
  <c r="AC62" i="8"/>
  <c r="AE40" i="8"/>
  <c r="T45" i="8"/>
  <c r="T65" i="8"/>
  <c r="T53" i="8"/>
  <c r="T60" i="8"/>
  <c r="T50" i="8"/>
  <c r="T44" i="8"/>
  <c r="AG65" i="7"/>
  <c r="M15" i="7"/>
  <c r="U65" i="7"/>
  <c r="AD78" i="8"/>
  <c r="AN84" i="8"/>
  <c r="AG33" i="7"/>
  <c r="Z28" i="7"/>
  <c r="Y52" i="8"/>
  <c r="AB46" i="8"/>
  <c r="AJ53" i="8"/>
  <c r="AA62" i="8"/>
  <c r="Y45" i="8"/>
  <c r="Q9" i="7"/>
  <c r="O9" i="7"/>
  <c r="O73" i="7" s="1"/>
  <c r="O74" i="7" s="1"/>
  <c r="S9" i="7"/>
  <c r="S93" i="7" s="1"/>
  <c r="W9" i="7"/>
  <c r="W73" i="7" s="1"/>
  <c r="W74" i="7" s="1"/>
  <c r="AD9" i="7"/>
  <c r="Y9" i="7"/>
  <c r="L9" i="7"/>
  <c r="AF9" i="7"/>
  <c r="T9" i="7"/>
  <c r="AG9" i="7"/>
  <c r="N9" i="7"/>
  <c r="AA9" i="7"/>
  <c r="V9" i="7"/>
  <c r="K9" i="7"/>
  <c r="AE9" i="7"/>
  <c r="X9" i="7"/>
  <c r="X92" i="7" s="1"/>
  <c r="AQ3" i="7"/>
  <c r="AF57" i="8"/>
  <c r="AF42" i="8"/>
  <c r="AF59" i="8"/>
  <c r="AF58" i="8"/>
  <c r="AP65" i="8"/>
  <c r="AP46" i="8"/>
  <c r="AP61" i="8"/>
  <c r="AP38" i="8"/>
  <c r="AP56" i="8"/>
  <c r="AP43" i="8"/>
  <c r="AP66" i="8"/>
  <c r="AP62" i="8"/>
  <c r="Z186" i="8"/>
  <c r="Z75" i="8" s="1"/>
  <c r="CM97" i="7"/>
  <c r="M90" i="8" s="1"/>
  <c r="N90" i="8" s="1"/>
  <c r="CM93" i="7"/>
  <c r="M86" i="8" s="1"/>
  <c r="N86" i="8" s="1"/>
  <c r="CM86" i="7"/>
  <c r="M79" i="8" s="1"/>
  <c r="N79" i="8" s="1"/>
  <c r="CM107" i="7"/>
  <c r="M100" i="8" s="1"/>
  <c r="N100" i="8" s="1"/>
  <c r="CM92" i="7"/>
  <c r="M85" i="8" s="1"/>
  <c r="N85" i="8" s="1"/>
  <c r="CM84" i="7"/>
  <c r="M77" i="8" s="1"/>
  <c r="N77" i="8" s="1"/>
  <c r="CM106" i="7"/>
  <c r="M99" i="8" s="1"/>
  <c r="N99" i="8" s="1"/>
  <c r="AK88" i="8"/>
  <c r="AK95" i="8"/>
  <c r="AK78" i="8"/>
  <c r="AK77" i="8"/>
  <c r="AK96" i="8"/>
  <c r="AK80" i="8"/>
  <c r="AK98" i="8"/>
  <c r="AK100" i="8"/>
  <c r="AK76" i="8"/>
  <c r="AK90" i="8"/>
  <c r="AK89" i="8"/>
  <c r="AK101" i="8"/>
  <c r="AK85" i="8"/>
  <c r="AK91" i="8"/>
  <c r="AP53" i="8"/>
  <c r="AF38" i="8"/>
  <c r="S67" i="1"/>
  <c r="S52" i="1" s="1"/>
  <c r="P68" i="1"/>
  <c r="R68" i="1" s="1"/>
  <c r="AI37" i="8"/>
  <c r="AI52" i="8"/>
  <c r="AI65" i="8"/>
  <c r="AL95" i="8"/>
  <c r="AL81" i="8"/>
  <c r="AL79" i="8"/>
  <c r="AL103" i="8"/>
  <c r="AL77" i="8"/>
  <c r="AL80" i="8"/>
  <c r="AL94" i="8"/>
  <c r="AL89" i="8"/>
  <c r="AL98" i="8"/>
  <c r="AL84" i="8"/>
  <c r="AL88" i="8"/>
  <c r="AL75" i="8"/>
  <c r="AL93" i="8"/>
  <c r="AL101" i="8"/>
  <c r="AL100" i="8"/>
  <c r="AL86" i="8"/>
  <c r="AL92" i="8"/>
  <c r="CM96" i="7"/>
  <c r="M89" i="8" s="1"/>
  <c r="N89" i="8" s="1"/>
  <c r="AL96" i="8"/>
  <c r="CM100" i="7"/>
  <c r="M93" i="8" s="1"/>
  <c r="N93" i="8" s="1"/>
  <c r="AI47" i="8"/>
  <c r="AQ40" i="8"/>
  <c r="AF43" i="8"/>
  <c r="CM77" i="7"/>
  <c r="M65" i="8" s="1"/>
  <c r="N65" i="8" s="1"/>
  <c r="AK47" i="8"/>
  <c r="AK39" i="8"/>
  <c r="AK61" i="8"/>
  <c r="AK54" i="8"/>
  <c r="AK38" i="8"/>
  <c r="AK43" i="8"/>
  <c r="AK42" i="8"/>
  <c r="AK49" i="8"/>
  <c r="AK45" i="8"/>
  <c r="AK56" i="8"/>
  <c r="AK51" i="8"/>
  <c r="AK46" i="8"/>
  <c r="AK44" i="8"/>
  <c r="AK62" i="8"/>
  <c r="AK52" i="8"/>
  <c r="AK59" i="8"/>
  <c r="AK40" i="8"/>
  <c r="AK58" i="8"/>
  <c r="AO39" i="8"/>
  <c r="AO50" i="8"/>
  <c r="AO38" i="8"/>
  <c r="AO43" i="8"/>
  <c r="AO51" i="8"/>
  <c r="AO54" i="8"/>
  <c r="AO47" i="8"/>
  <c r="AO65" i="8"/>
  <c r="AO62" i="8"/>
  <c r="AO44" i="8"/>
  <c r="AO57" i="8"/>
  <c r="AO52" i="8"/>
  <c r="X61" i="8"/>
  <c r="X53" i="8"/>
  <c r="X54" i="8"/>
  <c r="X49" i="8"/>
  <c r="X64" i="8"/>
  <c r="P101" i="7"/>
  <c r="E26" i="5"/>
  <c r="R26" i="7"/>
  <c r="AG26" i="7"/>
  <c r="W101" i="7"/>
  <c r="AH28" i="7"/>
  <c r="AC26" i="7"/>
  <c r="W28" i="7"/>
  <c r="W15" i="7"/>
  <c r="AF101" i="7"/>
  <c r="K28" i="7"/>
  <c r="M101" i="7"/>
  <c r="O28" i="7"/>
  <c r="AJ14" i="7"/>
  <c r="Y28" i="7"/>
  <c r="Z26" i="7"/>
  <c r="AE28" i="7"/>
  <c r="AD26" i="7"/>
  <c r="T101" i="7"/>
  <c r="AH15" i="7"/>
  <c r="AG28" i="7"/>
  <c r="O101" i="7"/>
  <c r="AH26" i="7"/>
  <c r="AA101" i="7"/>
  <c r="N26" i="7"/>
  <c r="AA28" i="7"/>
  <c r="AC101" i="7"/>
  <c r="AG101" i="7"/>
  <c r="AB26" i="7"/>
  <c r="N101" i="7"/>
  <c r="AC28" i="7"/>
  <c r="AF26" i="7"/>
  <c r="U101" i="7"/>
  <c r="V26" i="7"/>
  <c r="U28" i="7"/>
  <c r="AD28" i="7"/>
  <c r="Y101" i="7"/>
  <c r="U26" i="7"/>
  <c r="AE101" i="7"/>
  <c r="N28" i="7"/>
  <c r="M28" i="7"/>
  <c r="S28" i="7"/>
  <c r="V101" i="7"/>
  <c r="V28" i="7"/>
  <c r="Q28" i="7"/>
  <c r="S26" i="7"/>
  <c r="AD101" i="7"/>
  <c r="Q26" i="7"/>
  <c r="AA26" i="7"/>
  <c r="W26" i="7"/>
  <c r="Y26" i="7"/>
  <c r="K26" i="7"/>
  <c r="AE26" i="7"/>
  <c r="AF15" i="7"/>
  <c r="Z15" i="7"/>
  <c r="S15" i="7"/>
  <c r="O26" i="7"/>
  <c r="T88" i="8"/>
  <c r="T95" i="8"/>
  <c r="T76" i="8"/>
  <c r="T84" i="8"/>
  <c r="T89" i="8"/>
  <c r="T94" i="8"/>
  <c r="T92" i="8"/>
  <c r="T96" i="8"/>
  <c r="T86" i="8"/>
  <c r="T99" i="8"/>
  <c r="T98" i="8"/>
  <c r="T93" i="8"/>
  <c r="T97" i="8"/>
  <c r="V89" i="8"/>
  <c r="V94" i="8"/>
  <c r="V98" i="8"/>
  <c r="V75" i="8"/>
  <c r="V100" i="8"/>
  <c r="V92" i="8"/>
  <c r="V91" i="8"/>
  <c r="V74" i="8"/>
  <c r="V99" i="8"/>
  <c r="V95" i="8"/>
  <c r="V81" i="8"/>
  <c r="AL78" i="8"/>
  <c r="AK99" i="8"/>
  <c r="AI40" i="8"/>
  <c r="X101" i="7"/>
  <c r="AP37" i="8"/>
  <c r="Z42" i="8"/>
  <c r="C70" i="7"/>
  <c r="AB98" i="8"/>
  <c r="AL76" i="8"/>
  <c r="AC9" i="7"/>
  <c r="R44" i="1"/>
  <c r="E68" i="1" s="1"/>
  <c r="AN101" i="8"/>
  <c r="AN81" i="8"/>
  <c r="L33" i="7"/>
  <c r="CM105" i="7"/>
  <c r="M98" i="8" s="1"/>
  <c r="N98" i="8" s="1"/>
  <c r="AC96" i="8"/>
  <c r="S101" i="7"/>
  <c r="R28" i="7"/>
  <c r="AN42" i="8"/>
  <c r="AG43" i="8"/>
  <c r="AM63" i="8"/>
  <c r="AB48" i="8"/>
  <c r="AJ58" i="8"/>
  <c r="AA47" i="8"/>
  <c r="CM63" i="7"/>
  <c r="M52" i="8" s="1"/>
  <c r="N52" i="8" s="1"/>
  <c r="AO58" i="8"/>
  <c r="C77" i="7"/>
  <c r="U45" i="8"/>
  <c r="U64" i="8"/>
  <c r="U60" i="8"/>
  <c r="U62" i="8"/>
  <c r="U46" i="8"/>
  <c r="U44" i="8"/>
  <c r="U57" i="8"/>
  <c r="U42" i="8"/>
  <c r="U65" i="8"/>
  <c r="U52" i="8"/>
  <c r="U53" i="8"/>
  <c r="U59" i="8"/>
  <c r="U43" i="8"/>
  <c r="U38" i="8"/>
  <c r="U66" i="8"/>
  <c r="U58" i="8"/>
  <c r="U49" i="8"/>
  <c r="U39" i="8"/>
  <c r="U54" i="8"/>
  <c r="T91" i="8"/>
  <c r="C69" i="7"/>
  <c r="AA65" i="7"/>
  <c r="AB9" i="7"/>
  <c r="AH9" i="7"/>
  <c r="AB82" i="8"/>
  <c r="AN89" i="8"/>
  <c r="P33" i="7"/>
  <c r="AK103" i="8"/>
  <c r="K101" i="7"/>
  <c r="AH101" i="7"/>
  <c r="AN45" i="8"/>
  <c r="AG46" i="8"/>
  <c r="AB52" i="8"/>
  <c r="AJ63" i="8"/>
  <c r="AE45" i="8"/>
  <c r="U40" i="8"/>
  <c r="AJ55" i="8"/>
  <c r="AC74" i="8"/>
  <c r="AE90" i="8"/>
  <c r="AK102" i="8"/>
  <c r="T80" i="8"/>
  <c r="R9" i="7"/>
  <c r="AB92" i="8"/>
  <c r="AN91" i="8"/>
  <c r="X33" i="7"/>
  <c r="AE74" i="8"/>
  <c r="AE76" i="8"/>
  <c r="AK92" i="8"/>
  <c r="M26" i="7"/>
  <c r="Z101" i="7"/>
  <c r="AN44" i="8"/>
  <c r="AG55" i="8"/>
  <c r="AM48" i="8"/>
  <c r="AH40" i="8"/>
  <c r="AF62" i="8"/>
  <c r="AJ60" i="8"/>
  <c r="AE63" i="8"/>
  <c r="AG66" i="8"/>
  <c r="AC79" i="8"/>
  <c r="Y54" i="8"/>
  <c r="T78" i="8"/>
  <c r="M9" i="7"/>
  <c r="P9" i="7"/>
  <c r="AB75" i="8"/>
  <c r="AL87" i="8"/>
  <c r="AH83" i="8"/>
  <c r="CM91" i="7"/>
  <c r="M84" i="8" s="1"/>
  <c r="N84" i="8" s="1"/>
  <c r="CM109" i="7"/>
  <c r="M102" i="8" s="1"/>
  <c r="N102" i="8" s="1"/>
  <c r="AC95" i="8"/>
  <c r="AC92" i="8"/>
  <c r="T15" i="7"/>
  <c r="R101" i="7"/>
  <c r="AN51" i="8"/>
  <c r="AG60" i="8"/>
  <c r="AH43" i="8"/>
  <c r="AA42" i="8"/>
  <c r="T40" i="8"/>
  <c r="AJ43" i="8"/>
  <c r="AD55" i="8"/>
  <c r="AE65" i="8"/>
  <c r="AQ47" i="8"/>
  <c r="Z61" i="8"/>
  <c r="X41" i="8"/>
  <c r="AE79" i="8"/>
  <c r="AC87" i="8"/>
  <c r="V73" i="8"/>
  <c r="V72" i="8"/>
  <c r="AJ72" i="8"/>
  <c r="AJ73" i="8"/>
  <c r="AN85" i="8"/>
  <c r="AF95" i="8"/>
  <c r="AF98" i="8"/>
  <c r="AF75" i="8"/>
  <c r="AF78" i="8"/>
  <c r="AF82" i="8"/>
  <c r="X90" i="8"/>
  <c r="AF101" i="8"/>
  <c r="AO102" i="8"/>
  <c r="AO74" i="8"/>
  <c r="AA102" i="8"/>
  <c r="AG42" i="8"/>
  <c r="Y56" i="8"/>
  <c r="AB55" i="8"/>
  <c r="AE49" i="8"/>
  <c r="AG40" i="8"/>
  <c r="V57" i="8"/>
  <c r="V38" i="8"/>
  <c r="W107" i="7"/>
  <c r="P107" i="7"/>
  <c r="X107" i="7"/>
  <c r="V107" i="7"/>
  <c r="AF107" i="7"/>
  <c r="L107" i="7"/>
  <c r="O107" i="7"/>
  <c r="Z107" i="7"/>
  <c r="K107" i="7"/>
  <c r="AH107" i="7"/>
  <c r="AG107" i="7"/>
  <c r="AE107" i="7"/>
  <c r="AA107" i="7"/>
  <c r="AK73" i="8"/>
  <c r="AK72" i="8"/>
  <c r="AG94" i="8"/>
  <c r="AG89" i="8"/>
  <c r="AG81" i="8"/>
  <c r="AG97" i="8"/>
  <c r="AG93" i="8"/>
  <c r="AG76" i="8"/>
  <c r="CM56" i="7"/>
  <c r="M45" i="8" s="1"/>
  <c r="N45" i="8" s="1"/>
  <c r="CM62" i="7"/>
  <c r="M51" i="8" s="1"/>
  <c r="N51" i="8" s="1"/>
  <c r="CM52" i="7"/>
  <c r="M41" i="8" s="1"/>
  <c r="N41" i="8" s="1"/>
  <c r="CM72" i="7"/>
  <c r="M60" i="8" s="1"/>
  <c r="N60" i="8" s="1"/>
  <c r="CM54" i="7"/>
  <c r="M43" i="8" s="1"/>
  <c r="N43" i="8" s="1"/>
  <c r="CM67" i="7"/>
  <c r="M55" i="8" s="1"/>
  <c r="N55" i="8" s="1"/>
  <c r="CM55" i="7"/>
  <c r="M44" i="8" s="1"/>
  <c r="N44" i="8" s="1"/>
  <c r="CM58" i="7"/>
  <c r="M47" i="8" s="1"/>
  <c r="N47" i="8" s="1"/>
  <c r="CM59" i="7"/>
  <c r="M48" i="8" s="1"/>
  <c r="N48" i="8" s="1"/>
  <c r="CM57" i="7"/>
  <c r="M46" i="8" s="1"/>
  <c r="N46" i="8" s="1"/>
  <c r="CM64" i="7"/>
  <c r="M53" i="8" s="1"/>
  <c r="N53" i="8" s="1"/>
  <c r="CM66" i="7"/>
  <c r="M54" i="8" s="1"/>
  <c r="N54" i="8" s="1"/>
  <c r="CM71" i="7"/>
  <c r="M59" i="8" s="1"/>
  <c r="N59" i="8" s="1"/>
  <c r="CM68" i="7"/>
  <c r="M56" i="8" s="1"/>
  <c r="N56" i="8" s="1"/>
  <c r="CM70" i="7"/>
  <c r="M58" i="8" s="1"/>
  <c r="N58" i="8" s="1"/>
  <c r="CM85" i="7"/>
  <c r="M78" i="8" s="1"/>
  <c r="N78" i="8" s="1"/>
  <c r="CM99" i="7"/>
  <c r="M92" i="8" s="1"/>
  <c r="N92" i="8" s="1"/>
  <c r="CM88" i="7"/>
  <c r="M81" i="8" s="1"/>
  <c r="N81" i="8" s="1"/>
  <c r="CM94" i="7"/>
  <c r="M87" i="8" s="1"/>
  <c r="N87" i="8" s="1"/>
  <c r="CM103" i="7"/>
  <c r="M96" i="8" s="1"/>
  <c r="N96" i="8" s="1"/>
  <c r="CM104" i="7"/>
  <c r="M97" i="8" s="1"/>
  <c r="N97" i="8" s="1"/>
  <c r="CM83" i="7"/>
  <c r="M76" i="8" s="1"/>
  <c r="N76" i="8" s="1"/>
  <c r="CM95" i="7"/>
  <c r="M88" i="8" s="1"/>
  <c r="N88" i="8" s="1"/>
  <c r="T90" i="8"/>
  <c r="CM87" i="7"/>
  <c r="M80" i="8" s="1"/>
  <c r="N80" i="8" s="1"/>
  <c r="AH78" i="7"/>
  <c r="CM98" i="7"/>
  <c r="M91" i="8" s="1"/>
  <c r="N91" i="8" s="1"/>
  <c r="AP74" i="8"/>
  <c r="AL74" i="8"/>
  <c r="AF102" i="8"/>
  <c r="U91" i="8"/>
  <c r="U88" i="8"/>
  <c r="U93" i="8"/>
  <c r="U80" i="8"/>
  <c r="U99" i="8"/>
  <c r="AG91" i="8"/>
  <c r="CM89" i="7"/>
  <c r="M82" i="8" s="1"/>
  <c r="N82" i="8" s="1"/>
  <c r="AK74" i="8"/>
  <c r="AG62" i="8"/>
  <c r="Y61" i="8"/>
  <c r="AH55" i="8"/>
  <c r="AL38" i="8"/>
  <c r="AE52" i="8"/>
  <c r="CM78" i="7"/>
  <c r="M66" i="8" s="1"/>
  <c r="N66" i="8" s="1"/>
  <c r="CM60" i="7"/>
  <c r="M49" i="8" s="1"/>
  <c r="N49" i="8" s="1"/>
  <c r="AG54" i="8"/>
  <c r="Y40" i="8"/>
  <c r="AB107" i="7"/>
  <c r="T58" i="7"/>
  <c r="V58" i="7"/>
  <c r="V65" i="7" s="1"/>
  <c r="V112" i="7"/>
  <c r="V114" i="7" s="1"/>
  <c r="V47" i="7"/>
  <c r="C47" i="7" s="1"/>
  <c r="T22" i="5"/>
  <c r="T53" i="7"/>
  <c r="L58" i="7"/>
  <c r="L65" i="7" s="1"/>
  <c r="E23" i="5"/>
  <c r="AG112" i="7"/>
  <c r="AG114" i="7" s="1"/>
  <c r="Y47" i="7"/>
  <c r="AH47" i="7"/>
  <c r="AH53" i="7"/>
  <c r="N47" i="7"/>
  <c r="Y58" i="7"/>
  <c r="Y65" i="7" s="1"/>
  <c r="S58" i="7"/>
  <c r="S65" i="7" s="1"/>
  <c r="R112" i="7"/>
  <c r="R114" i="7" s="1"/>
  <c r="AE53" i="7"/>
  <c r="AC53" i="7"/>
  <c r="N112" i="7"/>
  <c r="N114" i="7" s="1"/>
  <c r="O58" i="7"/>
  <c r="P47" i="7"/>
  <c r="P112" i="7"/>
  <c r="P114" i="7" s="1"/>
  <c r="M47" i="7"/>
  <c r="S47" i="7"/>
  <c r="T112" i="7"/>
  <c r="T114" i="7" s="1"/>
  <c r="V53" i="7"/>
  <c r="AN54" i="8"/>
  <c r="AN59" i="8"/>
  <c r="AN53" i="8"/>
  <c r="AN49" i="8"/>
  <c r="AN47" i="8"/>
  <c r="AN38" i="8"/>
  <c r="T42" i="8"/>
  <c r="T64" i="8"/>
  <c r="T58" i="8"/>
  <c r="T66" i="8"/>
  <c r="AC90" i="8"/>
  <c r="AH37" i="8"/>
  <c r="AD37" i="8"/>
  <c r="AG37" i="8"/>
  <c r="AJ37" i="8"/>
  <c r="AF37" i="8"/>
  <c r="X37" i="8"/>
  <c r="AB37" i="8"/>
  <c r="U37" i="8"/>
  <c r="AE37" i="8"/>
  <c r="AM37" i="8"/>
  <c r="AQ37" i="8"/>
  <c r="Q47" i="7"/>
  <c r="M53" i="7"/>
  <c r="C53" i="7" s="1"/>
  <c r="Z53" i="7"/>
  <c r="Q58" i="7"/>
  <c r="U77" i="8"/>
  <c r="CM102" i="7"/>
  <c r="M95" i="8" s="1"/>
  <c r="N95" i="8" s="1"/>
  <c r="AB102" i="8"/>
  <c r="U86" i="8"/>
  <c r="AJ74" i="8"/>
  <c r="AF74" i="8"/>
  <c r="AG85" i="8"/>
  <c r="T46" i="8"/>
  <c r="V37" i="8"/>
  <c r="AM46" i="8"/>
  <c r="Y60" i="8"/>
  <c r="AF66" i="8"/>
  <c r="CM81" i="7"/>
  <c r="M74" i="8" s="1"/>
  <c r="N74" i="8" s="1"/>
  <c r="R107" i="7"/>
  <c r="AM53" i="8"/>
  <c r="X72" i="8"/>
  <c r="AL72" i="8"/>
  <c r="AL73" i="8"/>
  <c r="AE59" i="8"/>
  <c r="AG39" i="8"/>
  <c r="AG44" i="8"/>
  <c r="AG59" i="8"/>
  <c r="AG53" i="8"/>
  <c r="AG57" i="8"/>
  <c r="AG52" i="8"/>
  <c r="AG38" i="8"/>
  <c r="AG58" i="8"/>
  <c r="AO42" i="8"/>
  <c r="AK64" i="8"/>
  <c r="AM72" i="8"/>
  <c r="AM73" i="8"/>
  <c r="AC40" i="8"/>
  <c r="AJ40" i="8"/>
  <c r="W40" i="8"/>
  <c r="AP40" i="8"/>
  <c r="AN40" i="8"/>
  <c r="V40" i="8"/>
  <c r="AB40" i="8"/>
  <c r="AL40" i="8"/>
  <c r="AF40" i="8"/>
  <c r="AM40" i="8"/>
  <c r="Z40" i="8"/>
  <c r="V55" i="8"/>
  <c r="AM55" i="8"/>
  <c r="AP55" i="8"/>
  <c r="X55" i="8"/>
  <c r="Y55" i="8"/>
  <c r="AF55" i="8"/>
  <c r="AO55" i="8"/>
  <c r="T55" i="8"/>
  <c r="AA74" i="8"/>
  <c r="AM74" i="8"/>
  <c r="AG74" i="8"/>
  <c r="AB74" i="8"/>
  <c r="AA90" i="8"/>
  <c r="Y90" i="8"/>
  <c r="AO90" i="8"/>
  <c r="AQ90" i="8"/>
  <c r="AF90" i="8"/>
  <c r="AH90" i="8"/>
  <c r="AJ90" i="8"/>
  <c r="AI90" i="8"/>
  <c r="U90" i="8"/>
  <c r="AG90" i="8"/>
  <c r="W90" i="8"/>
  <c r="AR102" i="8"/>
  <c r="AQ102" i="8"/>
  <c r="U102" i="8"/>
  <c r="AN102" i="8"/>
  <c r="AI102" i="8"/>
  <c r="J34" i="7"/>
  <c r="AI34" i="7"/>
  <c r="AR34" i="7"/>
  <c r="AR35" i="7" s="1"/>
  <c r="Y42" i="8"/>
  <c r="Y43" i="8"/>
  <c r="Y59" i="8"/>
  <c r="Y46" i="8"/>
  <c r="Y44" i="8"/>
  <c r="Y51" i="8"/>
  <c r="Y47" i="8"/>
  <c r="AI38" i="7"/>
  <c r="AR198" i="8" s="1"/>
  <c r="J38" i="7"/>
  <c r="C36" i="7"/>
  <c r="AI37" i="7"/>
  <c r="AF88" i="8"/>
  <c r="AF81" i="8"/>
  <c r="AM102" i="8"/>
  <c r="X40" i="8"/>
  <c r="AG51" i="8"/>
  <c r="AD40" i="8"/>
  <c r="CM79" i="7"/>
  <c r="M72" i="8" s="1"/>
  <c r="N72" i="8" s="1"/>
  <c r="CM48" i="7"/>
  <c r="M37" i="8" s="1"/>
  <c r="N37" i="8" s="1"/>
  <c r="AI55" i="8"/>
  <c r="Z55" i="8"/>
  <c r="M107" i="7"/>
  <c r="J35" i="7"/>
  <c r="AL64" i="8"/>
  <c r="AL62" i="8"/>
  <c r="AL61" i="8"/>
  <c r="AG77" i="8"/>
  <c r="AM90" i="8"/>
  <c r="U41" i="8"/>
  <c r="AG41" i="8"/>
  <c r="AE41" i="8"/>
  <c r="Z41" i="8"/>
  <c r="Y41" i="8"/>
  <c r="AB41" i="8"/>
  <c r="AJ41" i="8"/>
  <c r="AF41" i="8"/>
  <c r="AO41" i="8"/>
  <c r="T41" i="8"/>
  <c r="AM41" i="8"/>
  <c r="AQ41" i="8"/>
  <c r="AP41" i="8"/>
  <c r="AN41" i="8"/>
  <c r="Z56" i="8"/>
  <c r="AO75" i="8"/>
  <c r="AL91" i="8"/>
  <c r="C39" i="7"/>
  <c r="AR37" i="7"/>
  <c r="AR38" i="7" s="1"/>
  <c r="U74" i="8"/>
  <c r="U103" i="8"/>
  <c r="AD102" i="8"/>
  <c r="U82" i="8"/>
  <c r="AL90" i="8"/>
  <c r="AF92" i="8"/>
  <c r="AF89" i="8"/>
  <c r="AG102" i="8"/>
  <c r="AI41" i="8"/>
  <c r="AG56" i="8"/>
  <c r="AN64" i="8"/>
  <c r="AL41" i="8"/>
  <c r="CM61" i="7"/>
  <c r="M50" i="8" s="1"/>
  <c r="N50" i="8" s="1"/>
  <c r="Y39" i="8"/>
  <c r="Y64" i="8"/>
  <c r="T37" i="8"/>
  <c r="Q107" i="7"/>
  <c r="T57" i="8"/>
  <c r="Y24" i="7"/>
  <c r="P24" i="7"/>
  <c r="K80" i="7"/>
  <c r="U24" i="7"/>
  <c r="Q24" i="7"/>
  <c r="L24" i="7"/>
  <c r="C24" i="7" s="1"/>
  <c r="F6" i="7" s="1"/>
  <c r="AE24" i="7"/>
  <c r="M24" i="7"/>
  <c r="AI59" i="8"/>
  <c r="AI46" i="8"/>
  <c r="AI39" i="8"/>
  <c r="AI43" i="8"/>
  <c r="AI62" i="8"/>
  <c r="AI60" i="8"/>
  <c r="AI53" i="8"/>
  <c r="AI57" i="8"/>
  <c r="AI56" i="8"/>
  <c r="AI54" i="8"/>
  <c r="AI45" i="8"/>
  <c r="AI42" i="8"/>
  <c r="AP59" i="8"/>
  <c r="AP39" i="8"/>
  <c r="AP49" i="8"/>
  <c r="AP52" i="8"/>
  <c r="AP54" i="8"/>
  <c r="AF45" i="8"/>
  <c r="AF46" i="8"/>
  <c r="AF53" i="8"/>
  <c r="AF56" i="8"/>
  <c r="V42" i="8"/>
  <c r="V50" i="8"/>
  <c r="AE38" i="8"/>
  <c r="AE53" i="8"/>
  <c r="AE39" i="8"/>
  <c r="AE62" i="8"/>
  <c r="AC57" i="8"/>
  <c r="AF72" i="8"/>
  <c r="AF73" i="8"/>
  <c r="AN72" i="8"/>
  <c r="AN73" i="8"/>
  <c r="AR90" i="8"/>
  <c r="X51" i="8"/>
  <c r="X66" i="8"/>
  <c r="X43" i="8"/>
  <c r="X39" i="8"/>
  <c r="AH24" i="7"/>
  <c r="K81" i="7"/>
  <c r="Q53" i="7"/>
  <c r="S53" i="7"/>
  <c r="U112" i="7"/>
  <c r="U114" i="7" s="1"/>
  <c r="P58" i="7"/>
  <c r="C58" i="7" s="1"/>
  <c r="C65" i="7" s="1"/>
  <c r="AB58" i="7"/>
  <c r="AH79" i="7"/>
  <c r="U98" i="8"/>
  <c r="CM108" i="7"/>
  <c r="M101" i="8" s="1"/>
  <c r="N101" i="8" s="1"/>
  <c r="U81" i="8"/>
  <c r="U84" i="8"/>
  <c r="AP90" i="8"/>
  <c r="AN74" i="8"/>
  <c r="AJ102" i="8"/>
  <c r="AF86" i="8"/>
  <c r="AF91" i="8"/>
  <c r="X44" i="8"/>
  <c r="CM101" i="7"/>
  <c r="M94" i="8" s="1"/>
  <c r="N94" i="8" s="1"/>
  <c r="AG88" i="8"/>
  <c r="AA40" i="8"/>
  <c r="AN65" i="8"/>
  <c r="X57" i="8"/>
  <c r="AG61" i="8"/>
  <c r="AP44" i="8"/>
  <c r="AC37" i="8"/>
  <c r="AF65" i="8"/>
  <c r="AN55" i="8"/>
  <c r="AL51" i="8"/>
  <c r="AI61" i="8"/>
  <c r="AE66" i="8"/>
  <c r="CM75" i="7"/>
  <c r="M63" i="8" s="1"/>
  <c r="N63" i="8" s="1"/>
  <c r="CM53" i="7"/>
  <c r="M42" i="8" s="1"/>
  <c r="N42" i="8" s="1"/>
  <c r="CM80" i="7"/>
  <c r="M73" i="8" s="1"/>
  <c r="N73" i="8" s="1"/>
  <c r="T39" i="8"/>
  <c r="Y37" i="8"/>
  <c r="AM60" i="8"/>
  <c r="AE61" i="8"/>
  <c r="AE54" i="8"/>
  <c r="AE43" i="8"/>
  <c r="AE46" i="8"/>
  <c r="AM45" i="8"/>
  <c r="AM64" i="8"/>
  <c r="AM58" i="8"/>
  <c r="Z73" i="8"/>
  <c r="Z72" i="8"/>
  <c r="AM79" i="8"/>
  <c r="AM98" i="8"/>
  <c r="AM78" i="8"/>
  <c r="AM89" i="8"/>
  <c r="V46" i="8"/>
  <c r="V58" i="8"/>
  <c r="V60" i="8"/>
  <c r="V54" i="8"/>
  <c r="V62" i="8"/>
  <c r="V64" i="8"/>
  <c r="V53" i="8"/>
  <c r="T85" i="8"/>
  <c r="AJ77" i="8"/>
  <c r="AJ88" i="8"/>
  <c r="AP50" i="8"/>
  <c r="AM52" i="8"/>
  <c r="AE57" i="8"/>
  <c r="AE56" i="8"/>
  <c r="V39" i="8"/>
  <c r="V59" i="8"/>
  <c r="V47" i="8"/>
  <c r="AF49" i="8"/>
  <c r="AF60" i="8"/>
  <c r="AF61" i="8"/>
  <c r="AF64" i="8"/>
  <c r="AR82" i="8"/>
  <c r="W82" i="8"/>
  <c r="AQ82" i="8"/>
  <c r="AA82" i="8"/>
  <c r="AE82" i="8"/>
  <c r="AJ82" i="8"/>
  <c r="T82" i="8"/>
  <c r="AK82" i="8"/>
  <c r="AO97" i="8"/>
  <c r="AF97" i="8"/>
  <c r="AQ77" i="8"/>
  <c r="AQ84" i="8"/>
  <c r="AJ35" i="7"/>
  <c r="AS197" i="8" s="1"/>
  <c r="X59" i="8"/>
  <c r="X46" i="8"/>
  <c r="X60" i="8"/>
  <c r="X42" i="8"/>
  <c r="X47" i="8"/>
  <c r="AM43" i="8"/>
  <c r="AO53" i="8"/>
  <c r="AO60" i="8"/>
  <c r="AO61" i="8"/>
  <c r="AO64" i="8"/>
  <c r="AL43" i="8"/>
  <c r="AL53" i="8"/>
  <c r="AL47" i="8"/>
  <c r="AL49" i="8"/>
  <c r="AL54" i="8"/>
  <c r="T72" i="8"/>
  <c r="T73" i="8"/>
  <c r="AJ85" i="7"/>
  <c r="AK85" i="7"/>
  <c r="AK50" i="8"/>
  <c r="AE50" i="8"/>
  <c r="AD50" i="8"/>
  <c r="AI50" i="8"/>
  <c r="AG50" i="8"/>
  <c r="AF50" i="8"/>
  <c r="AN50" i="8"/>
  <c r="Y50" i="8"/>
  <c r="AK65" i="8"/>
  <c r="AM65" i="8"/>
  <c r="AA65" i="8"/>
  <c r="AC65" i="8"/>
  <c r="Z65" i="8"/>
  <c r="AL65" i="8"/>
  <c r="W65" i="8"/>
  <c r="AQ65" i="8"/>
  <c r="V65" i="8"/>
  <c r="Y65" i="8"/>
  <c r="AR85" i="8"/>
  <c r="AP85" i="8"/>
  <c r="AC85" i="8"/>
  <c r="AH85" i="8"/>
  <c r="AL85" i="8"/>
  <c r="AK86" i="8"/>
  <c r="AQ86" i="8"/>
  <c r="AC86" i="8"/>
  <c r="Y86" i="8"/>
  <c r="AI86" i="8"/>
  <c r="AD86" i="8"/>
  <c r="V86" i="8"/>
  <c r="C31" i="7"/>
  <c r="AD85" i="8"/>
  <c r="AJ94" i="8"/>
  <c r="AI85" i="8"/>
  <c r="X65" i="8"/>
  <c r="AC50" i="8"/>
  <c r="AO59" i="8"/>
  <c r="AD65" i="8"/>
  <c r="AO86" i="8"/>
  <c r="Z50" i="8"/>
  <c r="V51" i="8"/>
  <c r="AG65" i="8"/>
  <c r="L57" i="7"/>
  <c r="AJ57" i="7" s="1"/>
  <c r="Z57" i="7"/>
  <c r="U57" i="7"/>
  <c r="Q55" i="7"/>
  <c r="AJ55" i="7" s="1"/>
  <c r="Z55" i="7"/>
  <c r="C55" i="7" s="1"/>
  <c r="AE57" i="7"/>
  <c r="AH49" i="8"/>
  <c r="AH61" i="8"/>
  <c r="AH53" i="8"/>
  <c r="AE51" i="8"/>
  <c r="AA51" i="8"/>
  <c r="AQ51" i="8"/>
  <c r="AH51" i="8"/>
  <c r="U51" i="8"/>
  <c r="AI51" i="8"/>
  <c r="AP51" i="8"/>
  <c r="Z66" i="8"/>
  <c r="AC66" i="8"/>
  <c r="AA66" i="8"/>
  <c r="Y66" i="8"/>
  <c r="AN66" i="8"/>
  <c r="AD66" i="8"/>
  <c r="AM66" i="8"/>
  <c r="AK66" i="8"/>
  <c r="AH66" i="8"/>
  <c r="AR87" i="8"/>
  <c r="AK87" i="8"/>
  <c r="AG87" i="8"/>
  <c r="AN87" i="8"/>
  <c r="U87" i="8"/>
  <c r="AE99" i="8"/>
  <c r="AH99" i="8"/>
  <c r="AC99" i="8"/>
  <c r="AM80" i="8"/>
  <c r="AH80" i="8"/>
  <c r="AN80" i="8"/>
  <c r="V80" i="8"/>
  <c r="AE80" i="8"/>
  <c r="AF80" i="8"/>
  <c r="AP80" i="8"/>
  <c r="AD80" i="8"/>
  <c r="T54" i="8"/>
  <c r="T43" i="8"/>
  <c r="T61" i="8"/>
  <c r="T47" i="8"/>
  <c r="T62" i="8"/>
  <c r="T49" i="8"/>
  <c r="AO56" i="8"/>
  <c r="AI79" i="8"/>
  <c r="Z52" i="8"/>
  <c r="AF52" i="8"/>
  <c r="X52" i="8"/>
  <c r="AO100" i="8"/>
  <c r="AC100" i="8"/>
  <c r="AE75" i="8"/>
  <c r="AC75" i="8"/>
  <c r="W75" i="8"/>
  <c r="Y75" i="8"/>
  <c r="AR103" i="8"/>
  <c r="AE103" i="8"/>
  <c r="X75" i="8"/>
  <c r="AF103" i="8"/>
  <c r="AI93" i="8"/>
  <c r="AC103" i="8"/>
  <c r="AI76" i="8"/>
  <c r="AL42" i="8"/>
  <c r="AE42" i="8"/>
  <c r="AK57" i="8"/>
  <c r="AB57" i="8"/>
  <c r="AA57" i="8"/>
  <c r="Z49" i="8"/>
  <c r="AQ49" i="8"/>
  <c r="AM84" i="8"/>
  <c r="AK84" i="8"/>
  <c r="AE84" i="8"/>
  <c r="AR79" i="8"/>
  <c r="AR93" i="8"/>
  <c r="T38" i="8"/>
  <c r="AI38" i="8"/>
  <c r="AG92" i="8"/>
  <c r="Y49" i="8"/>
  <c r="AR81" i="8"/>
  <c r="AR95" i="8"/>
  <c r="N31" i="8"/>
  <c r="AR31" i="8"/>
  <c r="N36" i="8"/>
  <c r="AR36" i="8"/>
  <c r="C57" i="7"/>
  <c r="T100" i="8"/>
  <c r="T75" i="8"/>
  <c r="T79" i="8"/>
  <c r="Z17" i="7"/>
  <c r="L92" i="7"/>
  <c r="Y93" i="7"/>
  <c r="V88" i="8"/>
  <c r="V90" i="8"/>
  <c r="V85" i="8"/>
  <c r="V102" i="8"/>
  <c r="AO49" i="8"/>
  <c r="AO103" i="8"/>
  <c r="T103" i="8"/>
  <c r="T74" i="8"/>
  <c r="T77" i="8"/>
  <c r="N17" i="7"/>
  <c r="AH17" i="7"/>
  <c r="Y73" i="7"/>
  <c r="Y74" i="7" s="1"/>
  <c r="V96" i="8"/>
  <c r="V82" i="8"/>
  <c r="V84" i="8"/>
  <c r="V101" i="8"/>
  <c r="AM103" i="8"/>
  <c r="AD82" i="7"/>
  <c r="M93" i="7"/>
  <c r="AC17" i="7"/>
  <c r="AF93" i="7"/>
  <c r="AG103" i="8"/>
  <c r="AD17" i="7"/>
  <c r="M73" i="7"/>
  <c r="Y82" i="7"/>
  <c r="AF82" i="7"/>
  <c r="V97" i="8"/>
  <c r="T52" i="8"/>
  <c r="AC73" i="7"/>
  <c r="AC74" i="7" s="1"/>
  <c r="M82" i="7"/>
  <c r="AD92" i="7"/>
  <c r="Z82" i="7"/>
  <c r="V78" i="8"/>
  <c r="V93" i="8"/>
  <c r="AQ100" i="8"/>
  <c r="AB65" i="7" l="1"/>
  <c r="W93" i="7"/>
  <c r="C33" i="7"/>
  <c r="AJ33" i="7"/>
  <c r="S92" i="7"/>
  <c r="Q73" i="7"/>
  <c r="Q74" i="7" s="1"/>
  <c r="Q17" i="7"/>
  <c r="Q92" i="7"/>
  <c r="Q93" i="7"/>
  <c r="Q82" i="7"/>
  <c r="T65" i="7"/>
  <c r="Z103" i="8"/>
  <c r="V73" i="7"/>
  <c r="V74" i="7" s="1"/>
  <c r="V82" i="7"/>
  <c r="S73" i="7"/>
  <c r="S74" i="7" s="1"/>
  <c r="AC92" i="7"/>
  <c r="AC82" i="7"/>
  <c r="C26" i="7"/>
  <c r="Q15" i="7"/>
  <c r="AA17" i="7"/>
  <c r="AA93" i="7"/>
  <c r="AA73" i="7"/>
  <c r="AA74" i="7" s="1"/>
  <c r="AA82" i="7"/>
  <c r="AA92" i="7"/>
  <c r="C28" i="7"/>
  <c r="AB17" i="7"/>
  <c r="AB92" i="7"/>
  <c r="AB93" i="7"/>
  <c r="AB73" i="7"/>
  <c r="AB74" i="7" s="1"/>
  <c r="AB82" i="7"/>
  <c r="N92" i="7"/>
  <c r="N73" i="7"/>
  <c r="N74" i="7" s="1"/>
  <c r="N82" i="7"/>
  <c r="N93" i="7"/>
  <c r="C18" i="7"/>
  <c r="T19" i="5"/>
  <c r="AC15" i="7"/>
  <c r="V15" i="7"/>
  <c r="AE15" i="7"/>
  <c r="AG73" i="7"/>
  <c r="AG74" i="7" s="1"/>
  <c r="AG17" i="7"/>
  <c r="AG92" i="7"/>
  <c r="AG93" i="7"/>
  <c r="AG82" i="7"/>
  <c r="T113" i="7"/>
  <c r="X113" i="7"/>
  <c r="L113" i="7"/>
  <c r="Y113" i="7"/>
  <c r="AJ15" i="7"/>
  <c r="U113" i="7"/>
  <c r="P113" i="7"/>
  <c r="AH113" i="7"/>
  <c r="Q113" i="7"/>
  <c r="V113" i="7"/>
  <c r="AE113" i="7"/>
  <c r="T25" i="5"/>
  <c r="S113" i="7"/>
  <c r="AF113" i="7"/>
  <c r="Z113" i="7"/>
  <c r="AD113" i="7"/>
  <c r="R113" i="7"/>
  <c r="M113" i="7"/>
  <c r="K113" i="7"/>
  <c r="AA113" i="7"/>
  <c r="O113" i="7"/>
  <c r="W113" i="7"/>
  <c r="AB113" i="7"/>
  <c r="N113" i="7"/>
  <c r="AG113" i="7"/>
  <c r="AC113" i="7"/>
  <c r="AC93" i="7"/>
  <c r="Q65" i="7"/>
  <c r="P73" i="7"/>
  <c r="P74" i="7" s="1"/>
  <c r="P93" i="7"/>
  <c r="P92" i="7"/>
  <c r="P82" i="7"/>
  <c r="P17" i="7"/>
  <c r="T73" i="7"/>
  <c r="T74" i="7" s="1"/>
  <c r="T93" i="7"/>
  <c r="T92" i="7"/>
  <c r="T17" i="7"/>
  <c r="T82" i="7"/>
  <c r="W92" i="7"/>
  <c r="W82" i="7"/>
  <c r="P65" i="7"/>
  <c r="S17" i="7"/>
  <c r="R93" i="7"/>
  <c r="R92" i="7"/>
  <c r="R82" i="7"/>
  <c r="R73" i="7"/>
  <c r="R74" i="7" s="1"/>
  <c r="R17" i="7"/>
  <c r="Z100" i="8"/>
  <c r="Z77" i="8"/>
  <c r="Z97" i="8"/>
  <c r="Z93" i="8"/>
  <c r="Z79" i="8"/>
  <c r="Z99" i="8"/>
  <c r="Z82" i="8"/>
  <c r="Z95" i="8"/>
  <c r="Z81" i="8"/>
  <c r="Z94" i="8"/>
  <c r="Z76" i="8"/>
  <c r="Z89" i="8"/>
  <c r="Z78" i="8"/>
  <c r="Z80" i="8"/>
  <c r="Z84" i="8"/>
  <c r="Z88" i="8"/>
  <c r="Z92" i="8"/>
  <c r="Z86" i="8"/>
  <c r="Z101" i="8"/>
  <c r="Z96" i="8"/>
  <c r="Z87" i="8"/>
  <c r="Z91" i="8"/>
  <c r="Z98" i="8"/>
  <c r="Z83" i="8"/>
  <c r="Z90" i="8"/>
  <c r="X82" i="7"/>
  <c r="X93" i="7"/>
  <c r="X17" i="7"/>
  <c r="O92" i="7"/>
  <c r="O17" i="7"/>
  <c r="O82" i="7"/>
  <c r="O93" i="7"/>
  <c r="AE93" i="7"/>
  <c r="AE17" i="7"/>
  <c r="AE82" i="7"/>
  <c r="AE92" i="7"/>
  <c r="AE73" i="7"/>
  <c r="AE74" i="7" s="1"/>
  <c r="U96" i="7"/>
  <c r="AB96" i="7"/>
  <c r="AF64" i="7"/>
  <c r="V96" i="7"/>
  <c r="S96" i="7"/>
  <c r="AH64" i="7"/>
  <c r="AC64" i="7"/>
  <c r="AD96" i="7"/>
  <c r="Q64" i="7"/>
  <c r="H8" i="5"/>
  <c r="AC96" i="7"/>
  <c r="AG96" i="7"/>
  <c r="Z64" i="7"/>
  <c r="M96" i="7"/>
  <c r="AE96" i="7"/>
  <c r="O96" i="7"/>
  <c r="K96" i="7"/>
  <c r="X96" i="7"/>
  <c r="T7" i="5"/>
  <c r="E11" i="5"/>
  <c r="U64" i="7"/>
  <c r="P96" i="7"/>
  <c r="AD64" i="7"/>
  <c r="AF96" i="7"/>
  <c r="N64" i="7"/>
  <c r="Z96" i="7"/>
  <c r="W64" i="7"/>
  <c r="T64" i="7"/>
  <c r="Y96" i="7"/>
  <c r="X64" i="7"/>
  <c r="AA96" i="7"/>
  <c r="M64" i="7"/>
  <c r="AG64" i="7"/>
  <c r="R96" i="7"/>
  <c r="V64" i="7"/>
  <c r="H6" i="5"/>
  <c r="P64" i="7"/>
  <c r="AE64" i="7"/>
  <c r="S64" i="7"/>
  <c r="L96" i="7"/>
  <c r="Q96" i="7"/>
  <c r="W96" i="7"/>
  <c r="AH96" i="7"/>
  <c r="N96" i="7"/>
  <c r="T96" i="7"/>
  <c r="O64" i="7"/>
  <c r="AB64" i="7"/>
  <c r="L64" i="7"/>
  <c r="Y64" i="7"/>
  <c r="R64" i="7"/>
  <c r="AA64" i="7"/>
  <c r="E8" i="5"/>
  <c r="K64" i="7"/>
  <c r="Y15" i="7"/>
  <c r="Z85" i="8"/>
  <c r="K93" i="7"/>
  <c r="AI93" i="7" s="1"/>
  <c r="K73" i="7"/>
  <c r="K74" i="7" s="1"/>
  <c r="K82" i="7"/>
  <c r="K92" i="7"/>
  <c r="AI92" i="7" s="1"/>
  <c r="K17" i="7"/>
  <c r="X73" i="7"/>
  <c r="X74" i="7" s="1"/>
  <c r="E44" i="1"/>
  <c r="P42" i="1" s="1"/>
  <c r="J40" i="7"/>
  <c r="AI40" i="7"/>
  <c r="AJ41" i="7" s="1"/>
  <c r="E47" i="1"/>
  <c r="K47" i="1"/>
  <c r="K15" i="7"/>
  <c r="AD15" i="7"/>
  <c r="U15" i="7"/>
  <c r="W39" i="8"/>
  <c r="W60" i="8"/>
  <c r="W61" i="8"/>
  <c r="W44" i="8"/>
  <c r="W66" i="8"/>
  <c r="W50" i="8"/>
  <c r="W62" i="8"/>
  <c r="W46" i="8"/>
  <c r="W38" i="8"/>
  <c r="W52" i="8"/>
  <c r="W53" i="8"/>
  <c r="W47" i="8"/>
  <c r="W64" i="8"/>
  <c r="W43" i="8"/>
  <c r="W54" i="8"/>
  <c r="W49" i="8"/>
  <c r="W37" i="8"/>
  <c r="W51" i="8"/>
  <c r="W59" i="8"/>
  <c r="W41" i="8"/>
  <c r="W42" i="8"/>
  <c r="W58" i="8"/>
  <c r="W45" i="8"/>
  <c r="V93" i="7"/>
  <c r="S82" i="7"/>
  <c r="AH73" i="7"/>
  <c r="AH74" i="7" s="1"/>
  <c r="AH93" i="7"/>
  <c r="AH82" i="7"/>
  <c r="AH92" i="7"/>
  <c r="V92" i="7"/>
  <c r="Z102" i="8"/>
  <c r="M92" i="7"/>
  <c r="M17" i="7"/>
  <c r="P15" i="7"/>
  <c r="AF17" i="7"/>
  <c r="AF73" i="7"/>
  <c r="AF74" i="7" s="1"/>
  <c r="AF92" i="7"/>
  <c r="AA15" i="7"/>
  <c r="AJ58" i="7"/>
  <c r="W57" i="8"/>
  <c r="AB15" i="7"/>
  <c r="AG15" i="7"/>
  <c r="L17" i="7"/>
  <c r="L73" i="7"/>
  <c r="L74" i="7" s="1"/>
  <c r="L82" i="7"/>
  <c r="L93" i="7"/>
  <c r="V17" i="7"/>
  <c r="W55" i="8"/>
  <c r="O15" i="7"/>
  <c r="X15" i="7"/>
  <c r="Y92" i="7"/>
  <c r="Y17" i="7"/>
  <c r="W17" i="7"/>
  <c r="W56" i="8"/>
  <c r="O65" i="7"/>
  <c r="Z74" i="8"/>
  <c r="N15" i="7"/>
  <c r="L15" i="7"/>
  <c r="AD93" i="7"/>
  <c r="AD73" i="7"/>
  <c r="AD74" i="7" s="1"/>
  <c r="R15" i="7"/>
  <c r="M74" i="7"/>
  <c r="CM120" i="7"/>
  <c r="M113" i="8" s="1"/>
  <c r="N113" i="8" s="1"/>
  <c r="T7" i="7" l="1"/>
  <c r="AC7" i="7"/>
  <c r="AF7" i="7"/>
  <c r="M61" i="7"/>
  <c r="M63" i="7"/>
  <c r="AF61" i="7"/>
  <c r="AF63" i="7"/>
  <c r="Z19" i="7"/>
  <c r="Z7" i="7" s="1"/>
  <c r="Q19" i="7"/>
  <c r="Q7" i="7" s="1"/>
  <c r="M19" i="7"/>
  <c r="M7" i="7" s="1"/>
  <c r="U19" i="7"/>
  <c r="U7" i="7" s="1"/>
  <c r="R19" i="7"/>
  <c r="AE19" i="7"/>
  <c r="AE7" i="7" s="1"/>
  <c r="AB19" i="7"/>
  <c r="AB7" i="7" s="1"/>
  <c r="AH19" i="7"/>
  <c r="AH7" i="7" s="1"/>
  <c r="S19" i="7"/>
  <c r="S7" i="7" s="1"/>
  <c r="AA19" i="7"/>
  <c r="AA7" i="7" s="1"/>
  <c r="Y19" i="7"/>
  <c r="Y7" i="7" s="1"/>
  <c r="L19" i="7"/>
  <c r="L7" i="7" s="1"/>
  <c r="N19" i="7"/>
  <c r="N7" i="7" s="1"/>
  <c r="P19" i="7"/>
  <c r="P7" i="7" s="1"/>
  <c r="V19" i="7"/>
  <c r="V7" i="7" s="1"/>
  <c r="X19" i="7"/>
  <c r="AF19" i="7"/>
  <c r="O19" i="7"/>
  <c r="O7" i="7" s="1"/>
  <c r="T19" i="7"/>
  <c r="AC19" i="7"/>
  <c r="AG19" i="7"/>
  <c r="W19" i="7"/>
  <c r="W7" i="7" s="1"/>
  <c r="AD19" i="7"/>
  <c r="AD7" i="7" s="1"/>
  <c r="K19" i="7"/>
  <c r="CM125" i="7"/>
  <c r="M118" i="8" s="1"/>
  <c r="N118" i="8" s="1"/>
  <c r="CM119" i="7"/>
  <c r="M112" i="8" s="1"/>
  <c r="N112" i="8" s="1"/>
  <c r="T63" i="7"/>
  <c r="T61" i="7"/>
  <c r="CM117" i="7"/>
  <c r="M110" i="8" s="1"/>
  <c r="N110" i="8" s="1"/>
  <c r="W61" i="7"/>
  <c r="W63" i="7"/>
  <c r="Z61" i="7"/>
  <c r="Z63" i="7"/>
  <c r="CM116" i="7"/>
  <c r="M109" i="8" s="1"/>
  <c r="N109" i="8" s="1"/>
  <c r="CM128" i="7"/>
  <c r="CM123" i="7"/>
  <c r="M116" i="8" s="1"/>
  <c r="N116" i="8" s="1"/>
  <c r="CM127" i="7"/>
  <c r="M120" i="8" s="1"/>
  <c r="N120" i="8" s="1"/>
  <c r="AJ65" i="7"/>
  <c r="AC1" i="7"/>
  <c r="C15" i="7"/>
  <c r="K7" i="7"/>
  <c r="K61" i="7"/>
  <c r="C64" i="7"/>
  <c r="K63" i="7"/>
  <c r="S61" i="7"/>
  <c r="S63" i="7"/>
  <c r="N63" i="7"/>
  <c r="N61" i="7"/>
  <c r="CM121" i="7"/>
  <c r="M114" i="8" s="1"/>
  <c r="N114" i="8" s="1"/>
  <c r="CM113" i="7"/>
  <c r="M106" i="8" s="1"/>
  <c r="N106" i="8" s="1"/>
  <c r="E3" i="5"/>
  <c r="AE61" i="7"/>
  <c r="AE63" i="7"/>
  <c r="CM114" i="7"/>
  <c r="M107" i="8" s="1"/>
  <c r="N107" i="8" s="1"/>
  <c r="AA63" i="7"/>
  <c r="AA61" i="7"/>
  <c r="P63" i="7"/>
  <c r="P61" i="7"/>
  <c r="AD61" i="7"/>
  <c r="AD63" i="7"/>
  <c r="Q63" i="7"/>
  <c r="Q61" i="7"/>
  <c r="O63" i="7"/>
  <c r="O61" i="7"/>
  <c r="M109" i="7"/>
  <c r="Z109" i="7"/>
  <c r="V109" i="7"/>
  <c r="K109" i="7"/>
  <c r="AE109" i="7"/>
  <c r="S109" i="7"/>
  <c r="N109" i="7"/>
  <c r="T109" i="7"/>
  <c r="J18" i="7"/>
  <c r="AG109" i="7"/>
  <c r="U109" i="7"/>
  <c r="Y109" i="7"/>
  <c r="Q109" i="7"/>
  <c r="L109" i="7"/>
  <c r="AB109" i="7"/>
  <c r="AD109" i="7"/>
  <c r="W109" i="7"/>
  <c r="AF109" i="7"/>
  <c r="AI18" i="7"/>
  <c r="P109" i="7"/>
  <c r="X109" i="7"/>
  <c r="AC109" i="7"/>
  <c r="O109" i="7"/>
  <c r="AH109" i="7"/>
  <c r="R109" i="7"/>
  <c r="AA109" i="7"/>
  <c r="CM122" i="7"/>
  <c r="M115" i="8" s="1"/>
  <c r="N115" i="8" s="1"/>
  <c r="X63" i="7"/>
  <c r="X61" i="7"/>
  <c r="CM111" i="7"/>
  <c r="M104" i="8" s="1"/>
  <c r="N104" i="8" s="1"/>
  <c r="AG7" i="7"/>
  <c r="CM126" i="7"/>
  <c r="M119" i="8" s="1"/>
  <c r="N119" i="8" s="1"/>
  <c r="CM118" i="7"/>
  <c r="M111" i="8" s="1"/>
  <c r="N111" i="8" s="1"/>
  <c r="X7" i="7"/>
  <c r="R61" i="7"/>
  <c r="R63" i="7"/>
  <c r="CM112" i="7"/>
  <c r="M105" i="8" s="1"/>
  <c r="N105" i="8" s="1"/>
  <c r="Y61" i="7"/>
  <c r="Y63" i="7"/>
  <c r="V61" i="7"/>
  <c r="V63" i="7"/>
  <c r="U61" i="7"/>
  <c r="U63" i="7"/>
  <c r="AC61" i="7"/>
  <c r="AC63" i="7"/>
  <c r="CM115" i="7"/>
  <c r="M108" i="8" s="1"/>
  <c r="N108" i="8" s="1"/>
  <c r="R7" i="7"/>
  <c r="L61" i="7"/>
  <c r="L63" i="7"/>
  <c r="AH61" i="7"/>
  <c r="AH63" i="7"/>
  <c r="CM124" i="7"/>
  <c r="M117" i="8" s="1"/>
  <c r="N117" i="8" s="1"/>
  <c r="AB61" i="7"/>
  <c r="AB63" i="7"/>
  <c r="AG61" i="7"/>
  <c r="AG63" i="7"/>
  <c r="AJ74" i="7"/>
  <c r="C74" i="7"/>
  <c r="AA8" i="7" l="1"/>
  <c r="AC8" i="7"/>
  <c r="S8" i="7"/>
  <c r="AH8" i="7"/>
  <c r="U8" i="7"/>
  <c r="AF8" i="7"/>
  <c r="N8" i="7"/>
  <c r="AG8" i="7"/>
  <c r="K8" i="7"/>
  <c r="S1" i="7"/>
  <c r="AE8" i="7"/>
  <c r="T8" i="7"/>
  <c r="W8" i="7"/>
  <c r="M8" i="7"/>
  <c r="AB8" i="7"/>
  <c r="L8" i="7"/>
  <c r="X8" i="7"/>
  <c r="AD8" i="7"/>
  <c r="R8" i="7"/>
  <c r="Y8" i="7"/>
  <c r="O8" i="7"/>
  <c r="P8" i="7"/>
  <c r="Q8" i="7"/>
  <c r="C19" i="7"/>
  <c r="AJ18" i="7" s="1"/>
  <c r="V8" i="7"/>
  <c r="Z8" i="7"/>
  <c r="O15" i="8" l="1"/>
  <c r="AF2" i="8"/>
  <c r="W71" i="7"/>
  <c r="W10" i="7" s="1"/>
  <c r="O18" i="8"/>
  <c r="Z71" i="7"/>
  <c r="Z10" i="7" s="1"/>
  <c r="AI2" i="8"/>
  <c r="AN2" i="8"/>
  <c r="AE71" i="7"/>
  <c r="AE10" i="7" s="1"/>
  <c r="O23" i="8"/>
  <c r="T2" i="8"/>
  <c r="AQ6" i="7"/>
  <c r="K71" i="7"/>
  <c r="O3" i="8"/>
  <c r="Y2" i="8"/>
  <c r="P71" i="7"/>
  <c r="P10" i="7" s="1"/>
  <c r="O8" i="8"/>
  <c r="O25" i="8"/>
  <c r="AP2" i="8"/>
  <c r="AG71" i="7"/>
  <c r="AG10" i="7" s="1"/>
  <c r="O71" i="7"/>
  <c r="O10" i="7" s="1"/>
  <c r="O7" i="8"/>
  <c r="X2" i="8"/>
  <c r="W2" i="8"/>
  <c r="O6" i="8"/>
  <c r="N71" i="7"/>
  <c r="N10" i="7" s="1"/>
  <c r="O17" i="8"/>
  <c r="Y71" i="7"/>
  <c r="Y10" i="7" s="1"/>
  <c r="AH2" i="8"/>
  <c r="O24" i="8"/>
  <c r="AO2" i="8"/>
  <c r="AF71" i="7"/>
  <c r="AF10" i="7" s="1"/>
  <c r="O10" i="8"/>
  <c r="AA2" i="8"/>
  <c r="R71" i="7"/>
  <c r="R10" i="7" s="1"/>
  <c r="O13" i="8"/>
  <c r="U71" i="7"/>
  <c r="U10" i="7" s="1"/>
  <c r="AD2" i="8"/>
  <c r="O5" i="8"/>
  <c r="M71" i="7"/>
  <c r="M10" i="7" s="1"/>
  <c r="V2" i="8"/>
  <c r="AC2" i="8"/>
  <c r="O12" i="8"/>
  <c r="T71" i="7"/>
  <c r="T10" i="7" s="1"/>
  <c r="V71" i="7"/>
  <c r="V10" i="7" s="1"/>
  <c r="AE2" i="8"/>
  <c r="O14" i="8"/>
  <c r="Z2" i="8"/>
  <c r="Q71" i="7"/>
  <c r="Q10" i="7" s="1"/>
  <c r="O9" i="8"/>
  <c r="AD71" i="7"/>
  <c r="AD10" i="7" s="1"/>
  <c r="AM2" i="8"/>
  <c r="O22" i="8"/>
  <c r="AH71" i="7"/>
  <c r="AH10" i="7" s="1"/>
  <c r="AQ2" i="8"/>
  <c r="O26" i="8"/>
  <c r="AG2" i="8"/>
  <c r="O16" i="8"/>
  <c r="X71" i="7"/>
  <c r="X10" i="7" s="1"/>
  <c r="O11" i="8"/>
  <c r="AB2" i="8"/>
  <c r="S71" i="7"/>
  <c r="S10" i="7" s="1"/>
  <c r="L71" i="7"/>
  <c r="O4" i="8"/>
  <c r="U2" i="8"/>
  <c r="AL2" i="8"/>
  <c r="AC71" i="7"/>
  <c r="AC10" i="7" s="1"/>
  <c r="O21" i="8"/>
  <c r="AK2" i="8"/>
  <c r="O20" i="8"/>
  <c r="AB71" i="7"/>
  <c r="AB10" i="7" s="1"/>
  <c r="AJ2" i="8"/>
  <c r="O19" i="8"/>
  <c r="AA71" i="7"/>
  <c r="AA10" i="7" s="1"/>
  <c r="AG34" i="8" l="1"/>
  <c r="AG28" i="8"/>
  <c r="AG32" i="8"/>
  <c r="AG29" i="8"/>
  <c r="AG27" i="8"/>
  <c r="AG30" i="8"/>
  <c r="AG33" i="8"/>
  <c r="AG35" i="8"/>
  <c r="AH27" i="8"/>
  <c r="AH34" i="8"/>
  <c r="AH33" i="8"/>
  <c r="AH28" i="8"/>
  <c r="AH32" i="8"/>
  <c r="AH29" i="8"/>
  <c r="AH35" i="8"/>
  <c r="AH30" i="8"/>
  <c r="G12" i="8"/>
  <c r="K12" i="8" s="1"/>
  <c r="L12" i="8"/>
  <c r="P12" i="8"/>
  <c r="Y27" i="8"/>
  <c r="Y35" i="8"/>
  <c r="Y30" i="8"/>
  <c r="Y29" i="8"/>
  <c r="Y28" i="8"/>
  <c r="Y34" i="8"/>
  <c r="Y32" i="8"/>
  <c r="Y33" i="8"/>
  <c r="G20" i="8"/>
  <c r="K20" i="8" s="1"/>
  <c r="L20" i="8"/>
  <c r="P20" i="8"/>
  <c r="G26" i="8"/>
  <c r="K26" i="8" s="1"/>
  <c r="L26" i="8"/>
  <c r="P26" i="8"/>
  <c r="AC29" i="8"/>
  <c r="AC28" i="8"/>
  <c r="AC35" i="8"/>
  <c r="AC32" i="8"/>
  <c r="AC27" i="8"/>
  <c r="AC30" i="8"/>
  <c r="AC33" i="8"/>
  <c r="AC34" i="8"/>
  <c r="N35" i="8"/>
  <c r="P3" i="8"/>
  <c r="L3" i="8"/>
  <c r="N34" i="8"/>
  <c r="N28" i="8"/>
  <c r="N32" i="8"/>
  <c r="N27" i="8"/>
  <c r="N30" i="8"/>
  <c r="G3" i="8"/>
  <c r="K3" i="8" s="1"/>
  <c r="N29" i="8"/>
  <c r="N33" i="8"/>
  <c r="P21" i="8"/>
  <c r="L21" i="8"/>
  <c r="G21" i="8"/>
  <c r="K21" i="8" s="1"/>
  <c r="K4" i="7"/>
  <c r="Z6" i="7"/>
  <c r="P22" i="8"/>
  <c r="L22" i="8"/>
  <c r="G22" i="8"/>
  <c r="K22" i="8" s="1"/>
  <c r="L5" i="8"/>
  <c r="P5" i="8"/>
  <c r="G5" i="8"/>
  <c r="K5" i="8" s="1"/>
  <c r="G6" i="8"/>
  <c r="L6" i="8"/>
  <c r="P6" i="8"/>
  <c r="T35" i="8"/>
  <c r="T29" i="8"/>
  <c r="T28" i="8"/>
  <c r="T27" i="8"/>
  <c r="T30" i="8"/>
  <c r="T32" i="8"/>
  <c r="T34" i="8"/>
  <c r="T33" i="8"/>
  <c r="AL30" i="8"/>
  <c r="AL34" i="8"/>
  <c r="AL35" i="8"/>
  <c r="AL29" i="8"/>
  <c r="AL32" i="8"/>
  <c r="AL27" i="8"/>
  <c r="AL33" i="8"/>
  <c r="AL28" i="8"/>
  <c r="AM33" i="8"/>
  <c r="AM27" i="8"/>
  <c r="AM35" i="8"/>
  <c r="AM28" i="8"/>
  <c r="AM32" i="8"/>
  <c r="AM30" i="8"/>
  <c r="AM29" i="8"/>
  <c r="AM34" i="8"/>
  <c r="AD27" i="8"/>
  <c r="AD29" i="8"/>
  <c r="AD34" i="8"/>
  <c r="AD28" i="8"/>
  <c r="AD30" i="8"/>
  <c r="AD35" i="8"/>
  <c r="AD33" i="8"/>
  <c r="AD32" i="8"/>
  <c r="W32" i="8"/>
  <c r="W28" i="8"/>
  <c r="W33" i="8"/>
  <c r="W30" i="8"/>
  <c r="W35" i="8"/>
  <c r="W27" i="8"/>
  <c r="W34" i="8"/>
  <c r="W29" i="8"/>
  <c r="P23" i="8"/>
  <c r="G23" i="8"/>
  <c r="K23" i="8" s="1"/>
  <c r="L23" i="8"/>
  <c r="U32" i="8"/>
  <c r="U29" i="8"/>
  <c r="U34" i="8"/>
  <c r="U27" i="8"/>
  <c r="U35" i="8"/>
  <c r="U33" i="8"/>
  <c r="U30" i="8"/>
  <c r="U28" i="8"/>
  <c r="X32" i="8"/>
  <c r="X34" i="8"/>
  <c r="X27" i="8"/>
  <c r="X28" i="8"/>
  <c r="X33" i="8"/>
  <c r="X30" i="8"/>
  <c r="X29" i="8"/>
  <c r="X35" i="8"/>
  <c r="P4" i="8"/>
  <c r="G4" i="8"/>
  <c r="L4" i="8"/>
  <c r="P9" i="8"/>
  <c r="L9" i="8"/>
  <c r="G9" i="8"/>
  <c r="P13" i="8"/>
  <c r="L13" i="8"/>
  <c r="G13" i="8"/>
  <c r="K13" i="8" s="1"/>
  <c r="G7" i="8"/>
  <c r="P7" i="8"/>
  <c r="L7" i="8"/>
  <c r="AN29" i="8"/>
  <c r="AN32" i="8"/>
  <c r="AN27" i="8"/>
  <c r="AN33" i="8"/>
  <c r="AN28" i="8"/>
  <c r="AN30" i="8"/>
  <c r="AN34" i="8"/>
  <c r="AN35" i="8"/>
  <c r="H30" i="10"/>
  <c r="AH30" i="10"/>
  <c r="L10" i="7"/>
  <c r="AI32" i="8"/>
  <c r="AI28" i="8"/>
  <c r="AI29" i="8"/>
  <c r="AI30" i="8"/>
  <c r="AI34" i="8"/>
  <c r="AI33" i="8"/>
  <c r="AI35" i="8"/>
  <c r="AI27" i="8"/>
  <c r="Z34" i="8"/>
  <c r="Z30" i="8"/>
  <c r="Z32" i="8"/>
  <c r="Z28" i="8"/>
  <c r="Z29" i="8"/>
  <c r="Z33" i="8"/>
  <c r="Z27" i="8"/>
  <c r="Z35" i="8"/>
  <c r="AA32" i="8"/>
  <c r="AA29" i="8"/>
  <c r="AA33" i="8"/>
  <c r="AA30" i="8"/>
  <c r="AA28" i="8"/>
  <c r="AA27" i="8"/>
  <c r="AA35" i="8"/>
  <c r="AA34" i="8"/>
  <c r="AK27" i="8"/>
  <c r="AK29" i="8"/>
  <c r="AK32" i="8"/>
  <c r="AK30" i="8"/>
  <c r="AK35" i="8"/>
  <c r="AK28" i="8"/>
  <c r="AK34" i="8"/>
  <c r="AK33" i="8"/>
  <c r="AQ34" i="8"/>
  <c r="AQ30" i="8"/>
  <c r="AQ29" i="8"/>
  <c r="AQ28" i="8"/>
  <c r="AQ27" i="8"/>
  <c r="AQ32" i="8"/>
  <c r="AQ35" i="8"/>
  <c r="AQ33" i="8"/>
  <c r="V29" i="8"/>
  <c r="V27" i="8"/>
  <c r="V28" i="8"/>
  <c r="V33" i="8"/>
  <c r="V30" i="8"/>
  <c r="V34" i="8"/>
  <c r="V35" i="8"/>
  <c r="V32" i="8"/>
  <c r="L17" i="8"/>
  <c r="G17" i="8"/>
  <c r="P17" i="8"/>
  <c r="C71" i="7"/>
  <c r="K10" i="7"/>
  <c r="AJ71" i="7"/>
  <c r="AB34" i="8"/>
  <c r="AB33" i="8"/>
  <c r="AB32" i="8"/>
  <c r="AB29" i="8"/>
  <c r="AB30" i="8"/>
  <c r="AB28" i="8"/>
  <c r="AB35" i="8"/>
  <c r="AB27" i="8"/>
  <c r="L14" i="8"/>
  <c r="G14" i="8"/>
  <c r="P14" i="8"/>
  <c r="P10" i="8"/>
  <c r="G10" i="8"/>
  <c r="L10" i="8"/>
  <c r="AP35" i="8"/>
  <c r="AP33" i="8"/>
  <c r="AP28" i="8"/>
  <c r="AP34" i="8"/>
  <c r="AP32" i="8"/>
  <c r="AP30" i="8"/>
  <c r="AP27" i="8"/>
  <c r="AP29" i="8"/>
  <c r="L18" i="8"/>
  <c r="G18" i="8"/>
  <c r="P18" i="8"/>
  <c r="L11" i="8"/>
  <c r="G11" i="8"/>
  <c r="P11" i="8"/>
  <c r="AE29" i="8"/>
  <c r="AE34" i="8"/>
  <c r="AE32" i="8"/>
  <c r="AE28" i="8"/>
  <c r="AE27" i="8"/>
  <c r="AE30" i="8"/>
  <c r="AE33" i="8"/>
  <c r="AE35" i="8"/>
  <c r="G25" i="8"/>
  <c r="P25" i="8"/>
  <c r="L25" i="8"/>
  <c r="P19" i="8"/>
  <c r="G19" i="8"/>
  <c r="L19" i="8"/>
  <c r="AO35" i="8"/>
  <c r="AO29" i="8"/>
  <c r="AO30" i="8"/>
  <c r="AO27" i="8"/>
  <c r="AO33" i="8"/>
  <c r="AO32" i="8"/>
  <c r="AO34" i="8"/>
  <c r="AO28" i="8"/>
  <c r="G8" i="8"/>
  <c r="P8" i="8"/>
  <c r="L8" i="8"/>
  <c r="AF27" i="8"/>
  <c r="AF32" i="8"/>
  <c r="AF34" i="8"/>
  <c r="AF29" i="8"/>
  <c r="AF28" i="8"/>
  <c r="AF35" i="8"/>
  <c r="AF30" i="8"/>
  <c r="AF33" i="8"/>
  <c r="AJ27" i="8"/>
  <c r="AJ30" i="8"/>
  <c r="AJ29" i="8"/>
  <c r="AJ34" i="8"/>
  <c r="AJ32" i="8"/>
  <c r="AJ28" i="8"/>
  <c r="AJ35" i="8"/>
  <c r="AJ33" i="8"/>
  <c r="P16" i="8"/>
  <c r="L16" i="8"/>
  <c r="G16" i="8"/>
  <c r="K16" i="8" s="1"/>
  <c r="L24" i="8"/>
  <c r="P24" i="8"/>
  <c r="G24" i="8"/>
  <c r="K24" i="8" s="1"/>
  <c r="G15" i="8"/>
  <c r="L15" i="8"/>
  <c r="P15" i="8"/>
  <c r="K15" i="8" l="1"/>
  <c r="AJ7" i="8"/>
  <c r="AE7" i="8"/>
  <c r="AF7" i="8"/>
  <c r="N7" i="8"/>
  <c r="U7" i="8"/>
  <c r="T7" i="8"/>
  <c r="Z7" i="8"/>
  <c r="AH7" i="8"/>
  <c r="AN7" i="8"/>
  <c r="AO7" i="8"/>
  <c r="AK7" i="8"/>
  <c r="AP7" i="8"/>
  <c r="Y7" i="8"/>
  <c r="AD7" i="8"/>
  <c r="AG7" i="8"/>
  <c r="AC7" i="8"/>
  <c r="W7" i="8"/>
  <c r="AA7" i="8"/>
  <c r="AB7" i="8"/>
  <c r="V7" i="8"/>
  <c r="M7" i="8"/>
  <c r="AM7" i="8"/>
  <c r="X7" i="8"/>
  <c r="AL7" i="8"/>
  <c r="AI7" i="8"/>
  <c r="AQ7" i="8"/>
  <c r="AP23" i="8"/>
  <c r="Y23" i="8"/>
  <c r="AD23" i="8"/>
  <c r="AL23" i="8"/>
  <c r="AN23" i="8"/>
  <c r="M23" i="8"/>
  <c r="X23" i="8"/>
  <c r="AC23" i="8"/>
  <c r="U23" i="8"/>
  <c r="AI23" i="8"/>
  <c r="Z23" i="8"/>
  <c r="T23" i="8"/>
  <c r="AQ23" i="8"/>
  <c r="AK23" i="8"/>
  <c r="N23" i="8"/>
  <c r="AH23" i="8"/>
  <c r="AM23" i="8"/>
  <c r="AB23" i="8"/>
  <c r="AJ23" i="8"/>
  <c r="W23" i="8"/>
  <c r="AG23" i="8"/>
  <c r="AE23" i="8"/>
  <c r="V23" i="8"/>
  <c r="AA23" i="8"/>
  <c r="AO23" i="8"/>
  <c r="AF23" i="8"/>
  <c r="AG15" i="8"/>
  <c r="V15" i="8"/>
  <c r="T15" i="8"/>
  <c r="AH15" i="8"/>
  <c r="AN15" i="8"/>
  <c r="AB15" i="8"/>
  <c r="AQ15" i="8"/>
  <c r="AI15" i="8"/>
  <c r="AA15" i="8"/>
  <c r="Z15" i="8"/>
  <c r="AC15" i="8"/>
  <c r="U15" i="8"/>
  <c r="AM15" i="8"/>
  <c r="AD15" i="8"/>
  <c r="N15" i="8"/>
  <c r="AJ15" i="8"/>
  <c r="M15" i="8"/>
  <c r="AE15" i="8"/>
  <c r="W15" i="8"/>
  <c r="AL15" i="8"/>
  <c r="AO15" i="8"/>
  <c r="AP15" i="8"/>
  <c r="X15" i="8"/>
  <c r="Y15" i="8"/>
  <c r="AK15" i="8"/>
  <c r="AF15" i="8"/>
  <c r="AH21" i="8"/>
  <c r="AN21" i="8"/>
  <c r="AD21" i="8"/>
  <c r="AB21" i="8"/>
  <c r="U21" i="8"/>
  <c r="AG21" i="8"/>
  <c r="Y21" i="8"/>
  <c r="AA21" i="8"/>
  <c r="AP21" i="8"/>
  <c r="N21" i="8"/>
  <c r="AO21" i="8"/>
  <c r="X21" i="8"/>
  <c r="T21" i="8"/>
  <c r="AM21" i="8"/>
  <c r="AQ21" i="8"/>
  <c r="AK21" i="8"/>
  <c r="W21" i="8"/>
  <c r="AI21" i="8"/>
  <c r="AE21" i="8"/>
  <c r="AC21" i="8"/>
  <c r="AF21" i="8"/>
  <c r="V21" i="8"/>
  <c r="Z21" i="8"/>
  <c r="AJ21" i="8"/>
  <c r="AL21" i="8"/>
  <c r="M21" i="8"/>
  <c r="AI24" i="8"/>
  <c r="V24" i="8"/>
  <c r="M24" i="8"/>
  <c r="X24" i="8"/>
  <c r="AE24" i="8"/>
  <c r="AF24" i="8"/>
  <c r="AC24" i="8"/>
  <c r="AM24" i="8"/>
  <c r="AL24" i="8"/>
  <c r="Z24" i="8"/>
  <c r="AN24" i="8"/>
  <c r="AQ24" i="8"/>
  <c r="AG24" i="8"/>
  <c r="AK24" i="8"/>
  <c r="AB24" i="8"/>
  <c r="AD24" i="8"/>
  <c r="Y24" i="8"/>
  <c r="N24" i="8"/>
  <c r="AJ24" i="8"/>
  <c r="U24" i="8"/>
  <c r="W24" i="8"/>
  <c r="AP24" i="8"/>
  <c r="AH24" i="8"/>
  <c r="T24" i="8"/>
  <c r="AA24" i="8"/>
  <c r="AO24" i="8"/>
  <c r="K7" i="8"/>
  <c r="AP6" i="8"/>
  <c r="U6" i="8"/>
  <c r="AN6" i="8"/>
  <c r="AB6" i="8"/>
  <c r="AG6" i="8"/>
  <c r="V6" i="8"/>
  <c r="AE6" i="8"/>
  <c r="W6" i="8"/>
  <c r="X6" i="8"/>
  <c r="AL6" i="8"/>
  <c r="AJ6" i="8"/>
  <c r="Z6" i="8"/>
  <c r="AQ6" i="8"/>
  <c r="AA6" i="8"/>
  <c r="M6" i="8"/>
  <c r="N6" i="8"/>
  <c r="AI6" i="8"/>
  <c r="AD6" i="8"/>
  <c r="AO6" i="8"/>
  <c r="Y6" i="8"/>
  <c r="T6" i="8"/>
  <c r="AM6" i="8"/>
  <c r="AH6" i="8"/>
  <c r="AC6" i="8"/>
  <c r="AF6" i="8"/>
  <c r="AK6" i="8"/>
  <c r="K6" i="8"/>
  <c r="AK16" i="8"/>
  <c r="AH16" i="8"/>
  <c r="Y16" i="8"/>
  <c r="AI16" i="8"/>
  <c r="Z16" i="8"/>
  <c r="AF16" i="8"/>
  <c r="AE16" i="8"/>
  <c r="AB16" i="8"/>
  <c r="AP16" i="8"/>
  <c r="AO16" i="8"/>
  <c r="AC16" i="8"/>
  <c r="X16" i="8"/>
  <c r="AN16" i="8"/>
  <c r="AD16" i="8"/>
  <c r="V16" i="8"/>
  <c r="AA16" i="8"/>
  <c r="N16" i="8"/>
  <c r="W16" i="8"/>
  <c r="T16" i="8"/>
  <c r="AL16" i="8"/>
  <c r="AG16" i="8"/>
  <c r="AQ16" i="8"/>
  <c r="U16" i="8"/>
  <c r="AM16" i="8"/>
  <c r="M16" i="8"/>
  <c r="AJ16" i="8"/>
  <c r="AQ13" i="8"/>
  <c r="X13" i="8"/>
  <c r="AA13" i="8"/>
  <c r="AJ13" i="8"/>
  <c r="AG13" i="8"/>
  <c r="AD13" i="8"/>
  <c r="AE13" i="8"/>
  <c r="AH13" i="8"/>
  <c r="Z13" i="8"/>
  <c r="AF13" i="8"/>
  <c r="W13" i="8"/>
  <c r="AN13" i="8"/>
  <c r="AP13" i="8"/>
  <c r="V13" i="8"/>
  <c r="AB13" i="8"/>
  <c r="AI13" i="8"/>
  <c r="AM13" i="8"/>
  <c r="Y13" i="8"/>
  <c r="M13" i="8"/>
  <c r="N13" i="8"/>
  <c r="AC13" i="8"/>
  <c r="AL13" i="8"/>
  <c r="U13" i="8"/>
  <c r="AO13" i="8"/>
  <c r="T13" i="8"/>
  <c r="AK13" i="8"/>
  <c r="M19" i="8"/>
  <c r="X19" i="8"/>
  <c r="AH19" i="8"/>
  <c r="V19" i="8"/>
  <c r="Z19" i="8"/>
  <c r="AA19" i="8"/>
  <c r="W19" i="8"/>
  <c r="T19" i="8"/>
  <c r="AB19" i="8"/>
  <c r="U19" i="8"/>
  <c r="N19" i="8"/>
  <c r="AO19" i="8"/>
  <c r="AK19" i="8"/>
  <c r="AF19" i="8"/>
  <c r="AN19" i="8"/>
  <c r="AC19" i="8"/>
  <c r="AM19" i="8"/>
  <c r="AJ19" i="8"/>
  <c r="Y19" i="8"/>
  <c r="AE19" i="8"/>
  <c r="AG19" i="8"/>
  <c r="AQ19" i="8"/>
  <c r="AL19" i="8"/>
  <c r="AD19" i="8"/>
  <c r="AI19" i="8"/>
  <c r="AP19" i="8"/>
  <c r="Z10" i="8"/>
  <c r="AO10" i="8"/>
  <c r="AE10" i="8"/>
  <c r="AK10" i="8"/>
  <c r="AJ10" i="8"/>
  <c r="AG10" i="8"/>
  <c r="N10" i="8"/>
  <c r="AF10" i="8"/>
  <c r="Y10" i="8"/>
  <c r="AB10" i="8"/>
  <c r="X10" i="8"/>
  <c r="U10" i="8"/>
  <c r="AM10" i="8"/>
  <c r="AC10" i="8"/>
  <c r="AA10" i="8"/>
  <c r="AN10" i="8"/>
  <c r="M10" i="8"/>
  <c r="AQ10" i="8"/>
  <c r="T10" i="8"/>
  <c r="AI10" i="8"/>
  <c r="AD10" i="8"/>
  <c r="W10" i="8"/>
  <c r="AP10" i="8"/>
  <c r="AL10" i="8"/>
  <c r="V10" i="8"/>
  <c r="AH10" i="8"/>
  <c r="K19" i="8"/>
  <c r="K11" i="8"/>
  <c r="K10" i="8"/>
  <c r="AJ10" i="7"/>
  <c r="R6" i="7" s="1"/>
  <c r="B3" i="8" s="1"/>
  <c r="K9" i="8"/>
  <c r="AJ5" i="8"/>
  <c r="AI5" i="8"/>
  <c r="AB5" i="8"/>
  <c r="AK5" i="8"/>
  <c r="M5" i="8"/>
  <c r="AF5" i="8"/>
  <c r="AG5" i="8"/>
  <c r="AL5" i="8"/>
  <c r="Z5" i="8"/>
  <c r="X5" i="8"/>
  <c r="V5" i="8"/>
  <c r="Y5" i="8"/>
  <c r="AE5" i="8"/>
  <c r="AO5" i="8"/>
  <c r="U5" i="8"/>
  <c r="AN5" i="8"/>
  <c r="AQ5" i="8"/>
  <c r="T5" i="8"/>
  <c r="W5" i="8"/>
  <c r="AA5" i="8"/>
  <c r="AM5" i="8"/>
  <c r="AC5" i="8"/>
  <c r="AP5" i="8"/>
  <c r="AD5" i="8"/>
  <c r="N5" i="8"/>
  <c r="AH5" i="8"/>
  <c r="AF11" i="8"/>
  <c r="AQ11" i="8"/>
  <c r="AG11" i="8"/>
  <c r="AO11" i="8"/>
  <c r="AB11" i="8"/>
  <c r="X11" i="8"/>
  <c r="AM11" i="8"/>
  <c r="AI11" i="8"/>
  <c r="M11" i="8"/>
  <c r="AP11" i="8"/>
  <c r="AD11" i="8"/>
  <c r="AN11" i="8"/>
  <c r="Z11" i="8"/>
  <c r="W11" i="8"/>
  <c r="V11" i="8"/>
  <c r="AK11" i="8"/>
  <c r="Y11" i="8"/>
  <c r="U11" i="8"/>
  <c r="N11" i="8"/>
  <c r="T11" i="8"/>
  <c r="AC11" i="8"/>
  <c r="AL11" i="8"/>
  <c r="AH11" i="8"/>
  <c r="AA11" i="8"/>
  <c r="AE11" i="8"/>
  <c r="AJ11" i="8"/>
  <c r="AK9" i="8"/>
  <c r="U9" i="8"/>
  <c r="AQ9" i="8"/>
  <c r="AN9" i="8"/>
  <c r="T9" i="8"/>
  <c r="AE9" i="8"/>
  <c r="Z9" i="8"/>
  <c r="AJ9" i="8"/>
  <c r="W9" i="8"/>
  <c r="N9" i="8"/>
  <c r="AC9" i="8"/>
  <c r="V9" i="8"/>
  <c r="Y9" i="8"/>
  <c r="M9" i="8"/>
  <c r="AD9" i="8"/>
  <c r="AM9" i="8"/>
  <c r="AF9" i="8"/>
  <c r="AO9" i="8"/>
  <c r="AA9" i="8"/>
  <c r="AH9" i="8"/>
  <c r="AI9" i="8"/>
  <c r="AB9" i="8"/>
  <c r="AL9" i="8"/>
  <c r="AP9" i="8"/>
  <c r="AG9" i="8"/>
  <c r="X9" i="8"/>
  <c r="V26" i="8"/>
  <c r="X26" i="8"/>
  <c r="AM26" i="8"/>
  <c r="AO26" i="8"/>
  <c r="AF26" i="8"/>
  <c r="U26" i="8"/>
  <c r="Y26" i="8"/>
  <c r="AD26" i="8"/>
  <c r="W26" i="8"/>
  <c r="Z26" i="8"/>
  <c r="AK26" i="8"/>
  <c r="AA26" i="8"/>
  <c r="N26" i="8"/>
  <c r="AJ26" i="8"/>
  <c r="AE26" i="8"/>
  <c r="T26" i="8"/>
  <c r="M26" i="8"/>
  <c r="AH26" i="8"/>
  <c r="AN26" i="8"/>
  <c r="AI26" i="8"/>
  <c r="AG26" i="8"/>
  <c r="AB26" i="8"/>
  <c r="AC26" i="8"/>
  <c r="AQ26" i="8"/>
  <c r="AL26" i="8"/>
  <c r="AP26" i="8"/>
  <c r="AO12" i="8"/>
  <c r="AJ12" i="8"/>
  <c r="W12" i="8"/>
  <c r="M12" i="8"/>
  <c r="AE12" i="8"/>
  <c r="AB12" i="8"/>
  <c r="T12" i="8"/>
  <c r="X12" i="8"/>
  <c r="V12" i="8"/>
  <c r="U12" i="8"/>
  <c r="AG12" i="8"/>
  <c r="Z12" i="8"/>
  <c r="Y12" i="8"/>
  <c r="AH12" i="8"/>
  <c r="AC12" i="8"/>
  <c r="N12" i="8"/>
  <c r="AI12" i="8"/>
  <c r="AN12" i="8"/>
  <c r="AF12" i="8"/>
  <c r="AD12" i="8"/>
  <c r="AM12" i="8"/>
  <c r="AA12" i="8"/>
  <c r="AQ12" i="8"/>
  <c r="AK12" i="8"/>
  <c r="AL12" i="8"/>
  <c r="AP12" i="8"/>
  <c r="AG8" i="8"/>
  <c r="AO8" i="8"/>
  <c r="AQ8" i="8"/>
  <c r="AC8" i="8"/>
  <c r="AK8" i="8"/>
  <c r="AA8" i="8"/>
  <c r="N8" i="8"/>
  <c r="AB8" i="8"/>
  <c r="AF8" i="8"/>
  <c r="M8" i="8"/>
  <c r="AE8" i="8"/>
  <c r="AD8" i="8"/>
  <c r="V8" i="8"/>
  <c r="AI8" i="8"/>
  <c r="AJ8" i="8"/>
  <c r="AH8" i="8"/>
  <c r="W8" i="8"/>
  <c r="AL8" i="8"/>
  <c r="AN8" i="8"/>
  <c r="T8" i="8"/>
  <c r="X8" i="8"/>
  <c r="Y8" i="8"/>
  <c r="U8" i="8"/>
  <c r="AP8" i="8"/>
  <c r="Z8" i="8"/>
  <c r="AM8" i="8"/>
  <c r="M25" i="8"/>
  <c r="AA25" i="8"/>
  <c r="AK25" i="8"/>
  <c r="AD25" i="8"/>
  <c r="AH25" i="8"/>
  <c r="W25" i="8"/>
  <c r="X25" i="8"/>
  <c r="AJ25" i="8"/>
  <c r="AF25" i="8"/>
  <c r="T25" i="8"/>
  <c r="AB25" i="8"/>
  <c r="AO25" i="8"/>
  <c r="AC25" i="8"/>
  <c r="V25" i="8"/>
  <c r="Y25" i="8"/>
  <c r="AQ25" i="8"/>
  <c r="AP25" i="8"/>
  <c r="AL25" i="8"/>
  <c r="AE25" i="8"/>
  <c r="AG25" i="8"/>
  <c r="AN25" i="8"/>
  <c r="U25" i="8"/>
  <c r="AI25" i="8"/>
  <c r="N25" i="8"/>
  <c r="AM25" i="8"/>
  <c r="Z25" i="8"/>
  <c r="AC22" i="8"/>
  <c r="AD22" i="8"/>
  <c r="W22" i="8"/>
  <c r="X22" i="8"/>
  <c r="AN22" i="8"/>
  <c r="AA22" i="8"/>
  <c r="AP22" i="8"/>
  <c r="AJ22" i="8"/>
  <c r="AI22" i="8"/>
  <c r="U22" i="8"/>
  <c r="AO22" i="8"/>
  <c r="Z22" i="8"/>
  <c r="AH22" i="8"/>
  <c r="M22" i="8"/>
  <c r="AB22" i="8"/>
  <c r="AF22" i="8"/>
  <c r="T22" i="8"/>
  <c r="V22" i="8"/>
  <c r="AE22" i="8"/>
  <c r="AG22" i="8"/>
  <c r="Y22" i="8"/>
  <c r="AL22" i="8"/>
  <c r="AK22" i="8"/>
  <c r="N22" i="8"/>
  <c r="AQ22" i="8"/>
  <c r="AM22" i="8"/>
  <c r="K18" i="8"/>
  <c r="K14" i="8"/>
  <c r="K17" i="8"/>
  <c r="AG4" i="8"/>
  <c r="AB4" i="8"/>
  <c r="AH4" i="8"/>
  <c r="AL4" i="8"/>
  <c r="AM4" i="8"/>
  <c r="AN4" i="8"/>
  <c r="AJ4" i="8"/>
  <c r="M4" i="8"/>
  <c r="AP4" i="8"/>
  <c r="X4" i="8"/>
  <c r="U4" i="8"/>
  <c r="AO4" i="8"/>
  <c r="Z4" i="8"/>
  <c r="Y4" i="8"/>
  <c r="AQ4" i="8"/>
  <c r="AE4" i="8"/>
  <c r="V4" i="8"/>
  <c r="W4" i="8"/>
  <c r="AI4" i="8"/>
  <c r="AC4" i="8"/>
  <c r="T4" i="8"/>
  <c r="AF4" i="8"/>
  <c r="AK4" i="8"/>
  <c r="AD4" i="8"/>
  <c r="N4" i="8"/>
  <c r="AA4" i="8"/>
  <c r="AM3" i="8"/>
  <c r="AI3" i="8"/>
  <c r="U3" i="8"/>
  <c r="AD3" i="8"/>
  <c r="AJ3" i="8"/>
  <c r="V3" i="8"/>
  <c r="M3" i="8"/>
  <c r="AF3" i="8"/>
  <c r="X3" i="8"/>
  <c r="AQ3" i="8"/>
  <c r="AP3" i="8"/>
  <c r="AL3" i="8"/>
  <c r="AG3" i="8"/>
  <c r="AB3" i="8"/>
  <c r="AH3" i="8"/>
  <c r="N3" i="8"/>
  <c r="Y3" i="8"/>
  <c r="AC3" i="8"/>
  <c r="AA3" i="8"/>
  <c r="AK3" i="8"/>
  <c r="AE3" i="8"/>
  <c r="T3" i="8"/>
  <c r="AO3" i="8"/>
  <c r="AN3" i="8"/>
  <c r="Z3" i="8"/>
  <c r="W3" i="8"/>
  <c r="K8" i="8"/>
  <c r="K25" i="8"/>
  <c r="W18" i="8"/>
  <c r="V18" i="8"/>
  <c r="AE18" i="8"/>
  <c r="AB18" i="8"/>
  <c r="U18" i="8"/>
  <c r="AQ18" i="8"/>
  <c r="Z18" i="8"/>
  <c r="AG18" i="8"/>
  <c r="AL18" i="8"/>
  <c r="AP18" i="8"/>
  <c r="AO18" i="8"/>
  <c r="AN18" i="8"/>
  <c r="N18" i="8"/>
  <c r="AM18" i="8"/>
  <c r="AJ18" i="8"/>
  <c r="M18" i="8"/>
  <c r="X18" i="8"/>
  <c r="AA18" i="8"/>
  <c r="AF18" i="8"/>
  <c r="AK18" i="8"/>
  <c r="AD18" i="8"/>
  <c r="AC18" i="8"/>
  <c r="T18" i="8"/>
  <c r="AI18" i="8"/>
  <c r="AH18" i="8"/>
  <c r="Y18" i="8"/>
  <c r="AO14" i="8"/>
  <c r="AN14" i="8"/>
  <c r="N14" i="8"/>
  <c r="T14" i="8"/>
  <c r="AE14" i="8"/>
  <c r="AL14" i="8"/>
  <c r="AI14" i="8"/>
  <c r="AQ14" i="8"/>
  <c r="AK14" i="8"/>
  <c r="AP14" i="8"/>
  <c r="AF14" i="8"/>
  <c r="V14" i="8"/>
  <c r="Z14" i="8"/>
  <c r="W14" i="8"/>
  <c r="M14" i="8"/>
  <c r="AD14" i="8"/>
  <c r="AC14" i="8"/>
  <c r="U14" i="8"/>
  <c r="X14" i="8"/>
  <c r="AJ14" i="8"/>
  <c r="AH14" i="8"/>
  <c r="AM14" i="8"/>
  <c r="AA14" i="8"/>
  <c r="Y14" i="8"/>
  <c r="AB14" i="8"/>
  <c r="AG14" i="8"/>
  <c r="T17" i="8"/>
  <c r="AD17" i="8"/>
  <c r="U17" i="8"/>
  <c r="W17" i="8"/>
  <c r="M17" i="8"/>
  <c r="AF17" i="8"/>
  <c r="AI17" i="8"/>
  <c r="AL17" i="8"/>
  <c r="AA17" i="8"/>
  <c r="AJ17" i="8"/>
  <c r="AM17" i="8"/>
  <c r="N17" i="8"/>
  <c r="V17" i="8"/>
  <c r="AP17" i="8"/>
  <c r="AO17" i="8"/>
  <c r="AQ17" i="8"/>
  <c r="AK17" i="8"/>
  <c r="Y17" i="8"/>
  <c r="AE17" i="8"/>
  <c r="Z17" i="8"/>
  <c r="AG17" i="8"/>
  <c r="AN17" i="8"/>
  <c r="AC17" i="8"/>
  <c r="AB17" i="8"/>
  <c r="X17" i="8"/>
  <c r="AH17" i="8"/>
  <c r="K4" i="8"/>
  <c r="AE20" i="8"/>
  <c r="AL20" i="8"/>
  <c r="AF20" i="8"/>
  <c r="AA20" i="8"/>
  <c r="V20" i="8"/>
  <c r="U20" i="8"/>
  <c r="AI20" i="8"/>
  <c r="AO20" i="8"/>
  <c r="AM20" i="8"/>
  <c r="AQ20" i="8"/>
  <c r="W20" i="8"/>
  <c r="AD20" i="8"/>
  <c r="AC20" i="8"/>
  <c r="X20" i="8"/>
  <c r="Y20" i="8"/>
  <c r="AN20" i="8"/>
  <c r="AB20" i="8"/>
  <c r="Z20" i="8"/>
  <c r="AK20" i="8"/>
  <c r="AP20" i="8"/>
  <c r="AJ20" i="8"/>
  <c r="M20" i="8"/>
  <c r="AG20" i="8"/>
  <c r="AH20" i="8"/>
  <c r="N20" i="8"/>
  <c r="T20" i="8"/>
  <c r="V161" i="8" l="1" a="1"/>
  <c r="V161" i="8" s="1"/>
  <c r="S141" i="8" a="1"/>
  <c r="S141" i="8" s="1"/>
  <c r="AS172" i="8" a="1"/>
  <c r="AS172" i="8" s="1"/>
  <c r="L174" i="8" a="1"/>
  <c r="L174" i="8" s="1"/>
  <c r="C38" i="8" s="1"/>
  <c r="AJ159" i="8" a="1"/>
  <c r="AJ159" i="8" s="1"/>
  <c r="AK141" i="8" a="1"/>
  <c r="AK141" i="8" s="1"/>
  <c r="AP167" i="8" a="1"/>
  <c r="AP167" i="8" s="1"/>
  <c r="L166" i="8" a="1"/>
  <c r="L166" i="8" s="1"/>
  <c r="C30" i="8" s="1"/>
  <c r="AC143" i="8" a="1"/>
  <c r="AC143" i="8" s="1"/>
  <c r="AJ142" i="8" a="1"/>
  <c r="AJ142" i="8" s="1"/>
  <c r="AB163" i="8" a="1"/>
  <c r="AB163" i="8" s="1"/>
  <c r="Z142" i="8" a="1"/>
  <c r="Z142" i="8" s="1"/>
  <c r="R171" i="8" a="1"/>
  <c r="R171" i="8" s="1"/>
  <c r="AP174" i="8" a="1"/>
  <c r="AP174" i="8" s="1"/>
  <c r="AI167" i="8" a="1"/>
  <c r="AI167" i="8" s="1"/>
  <c r="AB159" i="8" a="1"/>
  <c r="AB159" i="8" s="1"/>
  <c r="AC155" i="8" a="1"/>
  <c r="AC155" i="8" s="1"/>
  <c r="R159" i="8" a="1"/>
  <c r="R159" i="8" s="1"/>
  <c r="AC167" i="8" a="1"/>
  <c r="AC167" i="8" s="1"/>
  <c r="AK163" i="8" a="1"/>
  <c r="AK163" i="8" s="1"/>
  <c r="AO157" i="8" a="1"/>
  <c r="AO157" i="8" s="1"/>
  <c r="AF142" i="8" a="1"/>
  <c r="AF142" i="8" s="1"/>
  <c r="AM157" i="8" a="1"/>
  <c r="AM157" i="8" s="1"/>
  <c r="AN151" i="8" a="1"/>
  <c r="AN151" i="8" s="1"/>
  <c r="AP152" i="8" a="1"/>
  <c r="AP152" i="8" s="1"/>
  <c r="AS145" i="8" a="1"/>
  <c r="AS145" i="8" s="1"/>
  <c r="W147" i="8" a="1"/>
  <c r="W147" i="8" s="1"/>
  <c r="X146" i="8" a="1"/>
  <c r="X146" i="8" s="1"/>
  <c r="S153" i="8" a="1"/>
  <c r="S153" i="8" s="1"/>
  <c r="V153" i="8" a="1"/>
  <c r="V153" i="8" s="1"/>
  <c r="X154" i="8" a="1"/>
  <c r="X154" i="8" s="1"/>
  <c r="U170" i="8" a="1"/>
  <c r="U170" i="8" s="1"/>
  <c r="AK147" i="8" a="1"/>
  <c r="AK147" i="8" s="1"/>
  <c r="AG159" i="8" a="1"/>
  <c r="AG159" i="8" s="1"/>
  <c r="U168" i="8" a="1"/>
  <c r="U168" i="8" s="1"/>
  <c r="AM163" i="8" a="1"/>
  <c r="AM163" i="8" s="1"/>
  <c r="K173" i="8" a="1"/>
  <c r="K173" i="8" s="1"/>
  <c r="B37" i="8" s="1"/>
  <c r="AF155" i="8" a="1"/>
  <c r="AF155" i="8" s="1"/>
  <c r="L142" i="8" a="1"/>
  <c r="L142" i="8" s="1"/>
  <c r="C6" i="8" s="1"/>
  <c r="AE144" i="8" a="1"/>
  <c r="AE144" i="8" s="1"/>
  <c r="Y175" i="8" a="1"/>
  <c r="Y175" i="8" s="1"/>
  <c r="W172" i="8" a="1"/>
  <c r="W172" i="8" s="1"/>
  <c r="Y152" i="8" a="1"/>
  <c r="Y152" i="8" s="1"/>
  <c r="AR165" i="8" a="1"/>
  <c r="AR165" i="8" s="1"/>
  <c r="S156" i="8" a="1"/>
  <c r="S156" i="8" s="1"/>
  <c r="AO170" i="8" a="1"/>
  <c r="AO170" i="8" s="1"/>
  <c r="Y157" i="8" a="1"/>
  <c r="Y157" i="8" s="1"/>
  <c r="Y176" i="8" a="1"/>
  <c r="Y176" i="8" s="1"/>
  <c r="AN169" i="8" a="1"/>
  <c r="AN169" i="8" s="1"/>
  <c r="AA154" i="8" a="1"/>
  <c r="AA154" i="8" s="1"/>
  <c r="R150" i="8" a="1"/>
  <c r="R150" i="8" s="1"/>
  <c r="AI175" i="8" a="1"/>
  <c r="AI175" i="8" s="1"/>
  <c r="S160" i="8" a="1"/>
  <c r="S160" i="8" s="1"/>
  <c r="AL149" i="8" a="1"/>
  <c r="AL149" i="8" s="1"/>
  <c r="AQ150" i="8" a="1"/>
  <c r="AQ150" i="8" s="1"/>
  <c r="R175" i="8" a="1"/>
  <c r="R175" i="8" s="1"/>
  <c r="M147" i="8" a="1"/>
  <c r="M147" i="8" s="1"/>
  <c r="D11" i="8" s="1"/>
  <c r="E11" i="8" s="1"/>
  <c r="AA145" i="8" a="1"/>
  <c r="AA145" i="8" s="1"/>
  <c r="AS176" i="8" a="1"/>
  <c r="AS176" i="8" s="1"/>
  <c r="AE156" i="8" a="1"/>
  <c r="AE156" i="8" s="1"/>
  <c r="M159" i="8" a="1"/>
  <c r="M159" i="8" s="1"/>
  <c r="D23" i="8" s="1"/>
  <c r="E23" i="8" s="1"/>
  <c r="R158" i="8" a="1"/>
  <c r="R158" i="8" s="1"/>
  <c r="AG163" i="8" a="1"/>
  <c r="AG163" i="8" s="1"/>
  <c r="V149" i="8" a="1"/>
  <c r="V149" i="8" s="1"/>
  <c r="Z172" i="8" a="1"/>
  <c r="Z172" i="8" s="1"/>
  <c r="AM145" i="8" a="1"/>
  <c r="AM145" i="8" s="1"/>
  <c r="AE143" i="8" a="1"/>
  <c r="AE143" i="8" s="1"/>
  <c r="AQ148" i="8" a="1"/>
  <c r="AQ148" i="8" s="1"/>
  <c r="K151" i="8" a="1"/>
  <c r="K151" i="8" s="1"/>
  <c r="B15" i="8" s="1"/>
  <c r="Y171" i="8" a="1"/>
  <c r="Y171" i="8" s="1"/>
  <c r="AP147" i="8" a="1"/>
  <c r="AP147" i="8" s="1"/>
  <c r="X142" i="8" a="1"/>
  <c r="X142" i="8" s="1"/>
  <c r="V156" i="8" a="1"/>
  <c r="V156" i="8" s="1"/>
  <c r="Z151" i="8" a="1"/>
  <c r="Z151" i="8" s="1"/>
  <c r="AK143" i="8" a="1"/>
  <c r="AK143" i="8" s="1"/>
  <c r="AO174" i="8" a="1"/>
  <c r="AO174" i="8" s="1"/>
  <c r="R157" i="8" a="1"/>
  <c r="R157" i="8" s="1"/>
  <c r="T147" i="8" a="1"/>
  <c r="T147" i="8" s="1"/>
  <c r="AM162" i="8" a="1"/>
  <c r="AM162" i="8" s="1"/>
  <c r="Y166" i="8" a="1"/>
  <c r="Y166" i="8" s="1"/>
  <c r="AH154" i="8" a="1"/>
  <c r="AH154" i="8" s="1"/>
  <c r="L165" i="8" a="1"/>
  <c r="L165" i="8" s="1"/>
  <c r="C29" i="8" s="1"/>
  <c r="AA165" i="8" a="1"/>
  <c r="AA165" i="8" s="1"/>
  <c r="S146" i="8" a="1"/>
  <c r="S146" i="8" s="1"/>
  <c r="AH163" i="8" a="1"/>
  <c r="AH163" i="8" s="1"/>
  <c r="AN166" i="8" a="1"/>
  <c r="AN166" i="8" s="1"/>
  <c r="AG176" i="8" a="1"/>
  <c r="AG176" i="8" s="1"/>
  <c r="L162" i="8" a="1"/>
  <c r="L162" i="8" s="1"/>
  <c r="C26" i="8" s="1"/>
  <c r="X141" i="8" a="1"/>
  <c r="X141" i="8" s="1"/>
  <c r="AN144" i="8" a="1"/>
  <c r="AN144" i="8" s="1"/>
  <c r="V167" i="8" a="1"/>
  <c r="V167" i="8" s="1"/>
  <c r="Y144" i="8" a="1"/>
  <c r="Y144" i="8" s="1"/>
  <c r="AR172" i="8" a="1"/>
  <c r="AR172" i="8" s="1"/>
  <c r="AF153" i="8" a="1"/>
  <c r="AF153" i="8" s="1"/>
  <c r="K143" i="8" a="1"/>
  <c r="K143" i="8" s="1"/>
  <c r="B7" i="8" s="1"/>
  <c r="T168" i="8" a="1"/>
  <c r="T168" i="8" s="1"/>
  <c r="AC173" i="8" a="1"/>
  <c r="AC173" i="8" s="1"/>
  <c r="AH170" i="8" a="1"/>
  <c r="AH170" i="8" s="1"/>
  <c r="AR156" i="8" a="1"/>
  <c r="AR156" i="8" s="1"/>
  <c r="AS161" i="8" a="1"/>
  <c r="AS161" i="8" s="1"/>
  <c r="K163" i="8" a="1"/>
  <c r="K163" i="8" s="1"/>
  <c r="B27" i="8" s="1"/>
  <c r="AL158" i="8" a="1"/>
  <c r="AL158" i="8" s="1"/>
  <c r="S163" i="8" a="1"/>
  <c r="S163" i="8" s="1"/>
  <c r="Z174" i="8" a="1"/>
  <c r="Z174" i="8" s="1"/>
  <c r="K165" i="8" a="1"/>
  <c r="K165" i="8" s="1"/>
  <c r="B29" i="8" s="1"/>
  <c r="AN148" i="8" a="1"/>
  <c r="AN148" i="8" s="1"/>
  <c r="AE171" i="8" a="1"/>
  <c r="AE171" i="8" s="1"/>
  <c r="M153" i="8" a="1"/>
  <c r="M153" i="8" s="1"/>
  <c r="D17" i="8" s="1"/>
  <c r="E17" i="8" s="1"/>
  <c r="AR144" i="8" a="1"/>
  <c r="AR144" i="8" s="1"/>
  <c r="R164" i="8" a="1"/>
  <c r="R164" i="8" s="1"/>
  <c r="W156" i="8" a="1"/>
  <c r="W156" i="8" s="1"/>
  <c r="AL174" i="8" a="1"/>
  <c r="AL174" i="8" s="1"/>
  <c r="AD153" i="8" a="1"/>
  <c r="AD153" i="8" s="1"/>
  <c r="AJ144" i="8" a="1"/>
  <c r="AJ144" i="8" s="1"/>
  <c r="V155" i="8" a="1"/>
  <c r="V155" i="8" s="1"/>
  <c r="AP153" i="8" a="1"/>
  <c r="AP153" i="8" s="1"/>
  <c r="AL175" i="8" a="1"/>
  <c r="AL175" i="8" s="1"/>
  <c r="S155" i="8" a="1"/>
  <c r="S155" i="8" s="1"/>
  <c r="L152" i="8" a="1"/>
  <c r="L152" i="8" s="1"/>
  <c r="C16" i="8" s="1"/>
  <c r="AG151" i="8" a="1"/>
  <c r="AG151" i="8" s="1"/>
  <c r="AR160" i="8" a="1"/>
  <c r="AR160" i="8" s="1"/>
  <c r="AD170" i="8" a="1"/>
  <c r="AD170" i="8" s="1"/>
  <c r="Z171" i="8" a="1"/>
  <c r="Z171" i="8" s="1"/>
  <c r="AO161" i="8" a="1"/>
  <c r="AO161" i="8" s="1"/>
  <c r="AM143" i="8" a="1"/>
  <c r="AM143" i="8" s="1"/>
  <c r="AG146" i="8" a="1"/>
  <c r="AG146" i="8" s="1"/>
  <c r="AB149" i="8" a="1"/>
  <c r="AB149" i="8" s="1"/>
  <c r="Z167" i="8" a="1"/>
  <c r="Z167" i="8" s="1"/>
  <c r="U155" i="8" a="1"/>
  <c r="U155" i="8" s="1"/>
  <c r="Y170" i="8" a="1"/>
  <c r="Y170" i="8" s="1"/>
  <c r="M167" i="8" a="1"/>
  <c r="M167" i="8" s="1"/>
  <c r="D31" i="8" s="1"/>
  <c r="E31" i="8" s="1"/>
  <c r="R170" i="8" a="1"/>
  <c r="R170" i="8" s="1"/>
  <c r="AC171" i="8" a="1"/>
  <c r="AC171" i="8" s="1"/>
  <c r="AJ161" i="8" a="1"/>
  <c r="AJ161" i="8" s="1"/>
  <c r="AE170" i="8" a="1"/>
  <c r="AE170" i="8" s="1"/>
  <c r="AN142" i="8" a="1"/>
  <c r="AN142" i="8" s="1"/>
  <c r="AO152" i="8" a="1"/>
  <c r="AO152" i="8" s="1"/>
  <c r="R176" i="8" a="1"/>
  <c r="R176" i="8" s="1"/>
  <c r="L141" i="8" a="1"/>
  <c r="L141" i="8" s="1"/>
  <c r="C5" i="8" s="1"/>
  <c r="T157" i="8" a="1"/>
  <c r="T157" i="8" s="1"/>
  <c r="AM159" i="8" a="1"/>
  <c r="AM159" i="8" s="1"/>
  <c r="AL155" i="8" a="1"/>
  <c r="AL155" i="8" s="1"/>
  <c r="AG175" i="8" a="1"/>
  <c r="AG175" i="8" s="1"/>
  <c r="AK145" i="8" a="1"/>
  <c r="AK145" i="8" s="1"/>
  <c r="AM169" i="8" a="1"/>
  <c r="AM169" i="8" s="1"/>
  <c r="U144" i="8" a="1"/>
  <c r="U144" i="8" s="1"/>
  <c r="AP170" i="8" a="1"/>
  <c r="AP170" i="8" s="1"/>
  <c r="AS154" i="8" a="1"/>
  <c r="AS154" i="8" s="1"/>
  <c r="AH145" i="8" a="1"/>
  <c r="AH145" i="8" s="1"/>
  <c r="AL141" i="8" a="1"/>
  <c r="AL141" i="8" s="1"/>
  <c r="AL172" i="8" a="1"/>
  <c r="AL172" i="8" s="1"/>
  <c r="W174" i="8" a="1"/>
  <c r="W174" i="8" s="1"/>
  <c r="X166" i="8" a="1"/>
  <c r="X166" i="8" s="1"/>
  <c r="AG153" i="8" a="1"/>
  <c r="AG153" i="8" s="1"/>
  <c r="Y146" i="8" a="1"/>
  <c r="Y146" i="8" s="1"/>
  <c r="X153" i="8" a="1"/>
  <c r="X153" i="8" s="1"/>
  <c r="AR152" i="8" a="1"/>
  <c r="AR152" i="8" s="1"/>
  <c r="AN149" i="8" a="1"/>
  <c r="AN149" i="8" s="1"/>
  <c r="X172" i="8" a="1"/>
  <c r="X172" i="8" s="1"/>
  <c r="V148" i="8" a="1"/>
  <c r="V148" i="8" s="1"/>
  <c r="M173" i="8" a="1"/>
  <c r="M173" i="8" s="1"/>
  <c r="D37" i="8" s="1"/>
  <c r="E37" i="8" s="1"/>
  <c r="Z149" i="8" a="1"/>
  <c r="Z149" i="8" s="1"/>
  <c r="AI158" i="8" a="1"/>
  <c r="AI158" i="8" s="1"/>
  <c r="AM148" i="8" a="1"/>
  <c r="AM148" i="8" s="1"/>
  <c r="T166" i="8" a="1"/>
  <c r="T166" i="8" s="1"/>
  <c r="AN146" i="8" a="1"/>
  <c r="AN146" i="8" s="1"/>
  <c r="AR157" i="8" a="1"/>
  <c r="AR157" i="8" s="1"/>
  <c r="AP154" i="8" a="1"/>
  <c r="AP154" i="8" s="1"/>
  <c r="Y173" i="8" a="1"/>
  <c r="Y173" i="8" s="1"/>
  <c r="AM171" i="8" a="1"/>
  <c r="AM171" i="8" s="1"/>
  <c r="S162" i="8" a="1"/>
  <c r="S162" i="8" s="1"/>
  <c r="AP173" i="8" a="1"/>
  <c r="AP173" i="8" s="1"/>
  <c r="AS162" i="8" a="1"/>
  <c r="AS162" i="8" s="1"/>
  <c r="AH146" i="8" a="1"/>
  <c r="AH146" i="8" s="1"/>
  <c r="U176" i="8" a="1"/>
  <c r="U176" i="8" s="1"/>
  <c r="AI143" i="8" a="1"/>
  <c r="AI143" i="8" s="1"/>
  <c r="AJ145" i="8" a="1"/>
  <c r="AJ145" i="8" s="1"/>
  <c r="W148" i="8" a="1"/>
  <c r="W148" i="8" s="1"/>
  <c r="W173" i="8" a="1"/>
  <c r="W173" i="8" s="1"/>
  <c r="AQ172" i="8" a="1"/>
  <c r="AQ172" i="8" s="1"/>
  <c r="AL159" i="8" a="1"/>
  <c r="AL159" i="8" s="1"/>
  <c r="AN170" i="8" a="1"/>
  <c r="AN170" i="8" s="1"/>
  <c r="AD151" i="8" a="1"/>
  <c r="AD151" i="8" s="1"/>
  <c r="U160" i="8" a="1"/>
  <c r="U160" i="8" s="1"/>
  <c r="AA169" i="8" a="1"/>
  <c r="AA169" i="8" s="1"/>
  <c r="AH143" i="8" a="1"/>
  <c r="AH143" i="8" s="1"/>
  <c r="V152" i="8" a="1"/>
  <c r="V152" i="8" s="1"/>
  <c r="AK168" i="8" a="1"/>
  <c r="AK168" i="8" s="1"/>
  <c r="AO175" i="8" a="1"/>
  <c r="AO175" i="8" s="1"/>
  <c r="AQ149" i="8" a="1"/>
  <c r="AQ149" i="8" s="1"/>
  <c r="AE146" i="8" a="1"/>
  <c r="AE146" i="8" s="1"/>
  <c r="AE147" i="8" a="1"/>
  <c r="AE147" i="8" s="1"/>
  <c r="S152" i="8" a="1"/>
  <c r="S152" i="8" s="1"/>
  <c r="AJ174" i="8" a="1"/>
  <c r="AJ174" i="8" s="1"/>
  <c r="K164" i="8" a="1"/>
  <c r="K164" i="8" s="1"/>
  <c r="B28" i="8" s="1"/>
  <c r="X162" i="8" a="1"/>
  <c r="X162" i="8" s="1"/>
  <c r="AS164" i="8" a="1"/>
  <c r="AS164" i="8" s="1"/>
  <c r="AK144" i="8" a="1"/>
  <c r="AK144" i="8" s="1"/>
  <c r="T162" i="8" a="1"/>
  <c r="T162" i="8" s="1"/>
  <c r="AR163" i="8" a="1"/>
  <c r="AR163" i="8" s="1"/>
  <c r="AB153" i="8" a="1"/>
  <c r="AB153" i="8" s="1"/>
  <c r="X173" i="8" a="1"/>
  <c r="X173" i="8" s="1"/>
  <c r="X159" i="8" a="1"/>
  <c r="X159" i="8" s="1"/>
  <c r="V173" i="8" a="1"/>
  <c r="V173" i="8" s="1"/>
  <c r="Z158" i="8" a="1"/>
  <c r="Z158" i="8" s="1"/>
  <c r="AD155" i="8" a="1"/>
  <c r="AD155" i="8" s="1"/>
  <c r="AN171" i="8" a="1"/>
  <c r="AN171" i="8" s="1"/>
  <c r="Z148" i="8" a="1"/>
  <c r="Z148" i="8" s="1"/>
  <c r="Z173" i="8" a="1"/>
  <c r="Z173" i="8" s="1"/>
  <c r="AG157" i="8" a="1"/>
  <c r="AG157" i="8" s="1"/>
  <c r="R156" i="8" a="1"/>
  <c r="R156" i="8" s="1"/>
  <c r="AF175" i="8" a="1"/>
  <c r="AF175" i="8" s="1"/>
  <c r="AS163" i="8" a="1"/>
  <c r="AS163" i="8" s="1"/>
  <c r="Y156" i="8" a="1"/>
  <c r="Y156" i="8" s="1"/>
  <c r="M176" i="8" a="1"/>
  <c r="M176" i="8" s="1"/>
  <c r="D40" i="8" s="1"/>
  <c r="E40" i="8" s="1"/>
  <c r="AE155" i="8" a="1"/>
  <c r="AE155" i="8" s="1"/>
  <c r="AN147" i="8" a="1"/>
  <c r="AN147" i="8" s="1"/>
  <c r="AG164" i="8" a="1"/>
  <c r="AG164" i="8" s="1"/>
  <c r="K160" i="8" a="1"/>
  <c r="K160" i="8" s="1"/>
  <c r="B24" i="8" s="1"/>
  <c r="U149" i="8" a="1"/>
  <c r="U149" i="8" s="1"/>
  <c r="W152" i="8" a="1"/>
  <c r="W152" i="8" s="1"/>
  <c r="AD165" i="8" a="1"/>
  <c r="AD165" i="8" s="1"/>
  <c r="AL163" i="8" a="1"/>
  <c r="AL163" i="8" s="1"/>
  <c r="R146" i="8" a="1"/>
  <c r="R146" i="8" s="1"/>
  <c r="S159" i="8" a="1"/>
  <c r="S159" i="8" s="1"/>
  <c r="AC141" i="8" a="1"/>
  <c r="AC141" i="8" s="1"/>
  <c r="AB170" i="8" a="1"/>
  <c r="AB170" i="8" s="1"/>
  <c r="AO145" i="8" a="1"/>
  <c r="AO145" i="8" s="1"/>
  <c r="T155" i="8" a="1"/>
  <c r="T155" i="8" s="1"/>
  <c r="U153" i="8" a="1"/>
  <c r="U153" i="8" s="1"/>
  <c r="AQ153" i="8" a="1"/>
  <c r="AQ153" i="8" s="1"/>
  <c r="AO171" i="8" a="1"/>
  <c r="AO171" i="8" s="1"/>
  <c r="S154" i="8" a="1"/>
  <c r="S154" i="8" s="1"/>
  <c r="X160" i="8" a="1"/>
  <c r="X160" i="8" s="1"/>
  <c r="AA144" i="8" a="1"/>
  <c r="AA144" i="8" s="1"/>
  <c r="T174" i="8" a="1"/>
  <c r="T174" i="8" s="1"/>
  <c r="Y155" i="8" a="1"/>
  <c r="Y155" i="8" s="1"/>
  <c r="AC146" i="8" a="1"/>
  <c r="AC146" i="8" s="1"/>
  <c r="AF159" i="8" a="1"/>
  <c r="AF159" i="8" s="1"/>
  <c r="AR176" i="8" a="1"/>
  <c r="AR176" i="8" s="1"/>
  <c r="AO166" i="8" a="1"/>
  <c r="AO166" i="8" s="1"/>
  <c r="AL143" i="8" a="1"/>
  <c r="AL143" i="8" s="1"/>
  <c r="AG143" i="8" a="1"/>
  <c r="AG143" i="8" s="1"/>
  <c r="AE145" i="8" a="1"/>
  <c r="AE145" i="8" s="1"/>
  <c r="X158" i="8" a="1"/>
  <c r="X158" i="8" s="1"/>
  <c r="Z166" i="8" a="1"/>
  <c r="Z166" i="8" s="1"/>
  <c r="M156" i="8" a="1"/>
  <c r="M156" i="8" s="1"/>
  <c r="D20" i="8" s="1"/>
  <c r="E20" i="8" s="1"/>
  <c r="AF161" i="8" a="1"/>
  <c r="AF161" i="8" s="1"/>
  <c r="M154" i="8" a="1"/>
  <c r="M154" i="8" s="1"/>
  <c r="D18" i="8" s="1"/>
  <c r="E18" i="8" s="1"/>
  <c r="S149" i="8" a="1"/>
  <c r="S149" i="8" s="1"/>
  <c r="U157" i="8" a="1"/>
  <c r="U157" i="8" s="1"/>
  <c r="AL170" i="8" a="1"/>
  <c r="AL170" i="8" s="1"/>
  <c r="U166" i="8" a="1"/>
  <c r="U166" i="8" s="1"/>
  <c r="AJ170" i="8" a="1"/>
  <c r="AJ170" i="8" s="1"/>
  <c r="AS155" i="8" a="1"/>
  <c r="AS155" i="8" s="1"/>
  <c r="AN145" i="8" a="1"/>
  <c r="AN145" i="8" s="1"/>
  <c r="AD146" i="8" a="1"/>
  <c r="AD146" i="8" s="1"/>
  <c r="AO169" i="8" a="1"/>
  <c r="AO169" i="8" s="1"/>
  <c r="AN160" i="8" a="1"/>
  <c r="AN160" i="8" s="1"/>
  <c r="Z144" i="8" a="1"/>
  <c r="Z144" i="8" s="1"/>
  <c r="W171" i="8" a="1"/>
  <c r="W171" i="8" s="1"/>
  <c r="AQ155" i="8" a="1"/>
  <c r="AQ155" i="8" s="1"/>
  <c r="W168" i="8" a="1"/>
  <c r="W168" i="8" s="1"/>
  <c r="AD141" i="8" a="1"/>
  <c r="AD141" i="8" s="1"/>
  <c r="AI169" i="8" a="1"/>
  <c r="AI169" i="8" s="1"/>
  <c r="AD154" i="8" a="1"/>
  <c r="AD154" i="8" s="1"/>
  <c r="X163" i="8" a="1"/>
  <c r="X163" i="8" s="1"/>
  <c r="AB156" i="8" a="1"/>
  <c r="AB156" i="8" s="1"/>
  <c r="X174" i="8" a="1"/>
  <c r="X174" i="8" s="1"/>
  <c r="AO141" i="8" a="1"/>
  <c r="AO141" i="8" s="1"/>
  <c r="V164" i="8" a="1"/>
  <c r="V164" i="8" s="1"/>
  <c r="AP176" i="8" a="1"/>
  <c r="AP176" i="8" s="1"/>
  <c r="X157" i="8" a="1"/>
  <c r="X157" i="8" s="1"/>
  <c r="AS168" i="8" a="1"/>
  <c r="AS168" i="8" s="1"/>
  <c r="AO149" i="8" a="1"/>
  <c r="AO149" i="8" s="1"/>
  <c r="AS142" i="8" a="1"/>
  <c r="AS142" i="8" s="1"/>
  <c r="AG166" i="8" a="1"/>
  <c r="AG166" i="8" s="1"/>
  <c r="AH174" i="8" a="1"/>
  <c r="AH174" i="8" s="1"/>
  <c r="AA156" i="8" a="1"/>
  <c r="AA156" i="8" s="1"/>
  <c r="L154" i="8" a="1"/>
  <c r="L154" i="8" s="1"/>
  <c r="C18" i="8" s="1"/>
  <c r="V144" i="8" a="1"/>
  <c r="V144" i="8" s="1"/>
  <c r="AF165" i="8" a="1"/>
  <c r="AF165" i="8" s="1"/>
  <c r="L145" i="8" a="1"/>
  <c r="L145" i="8" s="1"/>
  <c r="C9" i="8" s="1"/>
  <c r="Z162" i="8" a="1"/>
  <c r="Z162" i="8" s="1"/>
  <c r="R173" i="8" a="1"/>
  <c r="R173" i="8" s="1"/>
  <c r="AH152" i="8" a="1"/>
  <c r="AH152" i="8" s="1"/>
  <c r="L159" i="8" a="1"/>
  <c r="L159" i="8" s="1"/>
  <c r="C23" i="8" s="1"/>
  <c r="Z175" i="8" a="1"/>
  <c r="Z175" i="8" s="1"/>
  <c r="AF156" i="8" a="1"/>
  <c r="AF156" i="8" s="1"/>
  <c r="L151" i="8" a="1"/>
  <c r="L151" i="8" s="1"/>
  <c r="C15" i="8" s="1"/>
  <c r="AN168" i="8" a="1"/>
  <c r="AN168" i="8" s="1"/>
  <c r="AP169" i="8" a="1"/>
  <c r="AP169" i="8" s="1"/>
  <c r="AE158" i="8" a="1"/>
  <c r="AE158" i="8" s="1"/>
  <c r="AD160" i="8" a="1"/>
  <c r="AD160" i="8" s="1"/>
  <c r="AG160" i="8" a="1"/>
  <c r="AG160" i="8" s="1"/>
  <c r="L147" i="8" a="1"/>
  <c r="L147" i="8" s="1"/>
  <c r="C11" i="8" s="1"/>
  <c r="AI172" i="8" a="1"/>
  <c r="AI172" i="8" s="1"/>
  <c r="AS174" i="8" a="1"/>
  <c r="AS174" i="8" s="1"/>
  <c r="AO167" i="8" a="1"/>
  <c r="AO167" i="8" s="1"/>
  <c r="R169" i="8" a="1"/>
  <c r="R169" i="8" s="1"/>
  <c r="R165" i="8" a="1"/>
  <c r="R165" i="8" s="1"/>
  <c r="AC147" i="8" a="1"/>
  <c r="AC147" i="8" s="1"/>
  <c r="M155" i="8" a="1"/>
  <c r="M155" i="8" s="1"/>
  <c r="D19" i="8" s="1"/>
  <c r="E19" i="8" s="1"/>
  <c r="W154" i="8" a="1"/>
  <c r="W154" i="8" s="1"/>
  <c r="M169" i="8" a="1"/>
  <c r="M169" i="8" s="1"/>
  <c r="D33" i="8" s="1"/>
  <c r="E33" i="8" s="1"/>
  <c r="U143" i="8" a="1"/>
  <c r="U143" i="8" s="1"/>
  <c r="AI156" i="8" a="1"/>
  <c r="AI156" i="8" s="1"/>
  <c r="Y147" i="8" a="1"/>
  <c r="Y147" i="8" s="1"/>
  <c r="Y164" i="8" a="1"/>
  <c r="Y164" i="8" s="1"/>
  <c r="U159" i="8" a="1"/>
  <c r="U159" i="8" s="1"/>
  <c r="V147" i="8" a="1"/>
  <c r="V147" i="8" s="1"/>
  <c r="AP143" i="8" a="1"/>
  <c r="AP143" i="8" s="1"/>
  <c r="K146" i="8" a="1"/>
  <c r="K146" i="8" s="1"/>
  <c r="B10" i="8" s="1"/>
  <c r="AH175" i="8" a="1"/>
  <c r="AH175" i="8" s="1"/>
  <c r="W149" i="8" a="1"/>
  <c r="W149" i="8" s="1"/>
  <c r="T151" i="8" a="1"/>
  <c r="T151" i="8" s="1"/>
  <c r="AI147" i="8" a="1"/>
  <c r="AI147" i="8" s="1"/>
  <c r="T154" i="8" a="1"/>
  <c r="T154" i="8" s="1"/>
  <c r="AO155" i="8" a="1"/>
  <c r="AO155" i="8" s="1"/>
  <c r="M152" i="8" a="1"/>
  <c r="M152" i="8" s="1"/>
  <c r="D16" i="8" s="1"/>
  <c r="E16" i="8" s="1"/>
  <c r="AM160" i="8" a="1"/>
  <c r="AM160" i="8" s="1"/>
  <c r="AF169" i="8" a="1"/>
  <c r="AF169" i="8" s="1"/>
  <c r="AL148" i="8" a="1"/>
  <c r="AL148" i="8" s="1"/>
  <c r="AA163" i="8" a="1"/>
  <c r="AA163" i="8" s="1"/>
  <c r="AI150" i="8" a="1"/>
  <c r="AI150" i="8" s="1"/>
  <c r="AF147" i="8" a="1"/>
  <c r="AF147" i="8" s="1"/>
  <c r="AK142" i="8" a="1"/>
  <c r="AK142" i="8" s="1"/>
  <c r="L173" i="8" a="1"/>
  <c r="L173" i="8" s="1"/>
  <c r="C37" i="8" s="1"/>
  <c r="AF148" i="8" a="1"/>
  <c r="AF148" i="8" s="1"/>
  <c r="AB155" i="8" a="1"/>
  <c r="AB155" i="8" s="1"/>
  <c r="AB151" i="8" a="1"/>
  <c r="AB151" i="8" s="1"/>
  <c r="AS159" i="8" a="1"/>
  <c r="AS159" i="8" s="1"/>
  <c r="U174" i="8" a="1"/>
  <c r="U174" i="8" s="1"/>
  <c r="T158" i="8" a="1"/>
  <c r="T158" i="8" s="1"/>
  <c r="AJ173" i="8" a="1"/>
  <c r="AJ173" i="8" s="1"/>
  <c r="AM155" i="8" a="1"/>
  <c r="AM155" i="8" s="1"/>
  <c r="AJ164" i="8" a="1"/>
  <c r="AJ164" i="8" s="1"/>
  <c r="AB142" i="8" a="1"/>
  <c r="AB142" i="8" s="1"/>
  <c r="AI142" i="8" a="1"/>
  <c r="AI142" i="8" s="1"/>
  <c r="AP166" i="8" a="1"/>
  <c r="AP166" i="8" s="1"/>
  <c r="AM144" i="8" a="1"/>
  <c r="AM144" i="8" s="1"/>
  <c r="AB143" i="8" a="1"/>
  <c r="AB143" i="8" s="1"/>
  <c r="R166" i="8" a="1"/>
  <c r="R166" i="8" s="1"/>
  <c r="AK170" i="8" a="1"/>
  <c r="AK170" i="8" s="1"/>
  <c r="AC156" i="8" a="1"/>
  <c r="AC156" i="8" s="1"/>
  <c r="T173" i="8" a="1"/>
  <c r="T173" i="8" s="1"/>
  <c r="AK156" i="8" a="1"/>
  <c r="AK156" i="8" s="1"/>
  <c r="AI159" i="8" a="1"/>
  <c r="AI159" i="8" s="1"/>
  <c r="S166" i="8" a="1"/>
  <c r="S166" i="8" s="1"/>
  <c r="K144" i="8" a="1"/>
  <c r="K144" i="8" s="1"/>
  <c r="B8" i="8" s="1"/>
  <c r="K176" i="8" a="1"/>
  <c r="K176" i="8" s="1"/>
  <c r="B40" i="8" s="1"/>
  <c r="AQ162" i="8" a="1"/>
  <c r="AQ162" i="8" s="1"/>
  <c r="S169" i="8" a="1"/>
  <c r="S169" i="8" s="1"/>
  <c r="Z164" i="8" a="1"/>
  <c r="Z164" i="8" s="1"/>
  <c r="AB169" i="8" a="1"/>
  <c r="AB169" i="8" s="1"/>
  <c r="AG149" i="8" a="1"/>
  <c r="AG149" i="8" s="1"/>
  <c r="M149" i="8" a="1"/>
  <c r="M149" i="8" s="1"/>
  <c r="D13" i="8" s="1"/>
  <c r="E13" i="8" s="1"/>
  <c r="AP168" i="8" a="1"/>
  <c r="AP168" i="8" s="1"/>
  <c r="AK157" i="8" a="1"/>
  <c r="AK157" i="8" s="1"/>
  <c r="AE142" i="8" a="1"/>
  <c r="AE142" i="8" s="1"/>
  <c r="AP172" i="8" a="1"/>
  <c r="AP172" i="8" s="1"/>
  <c r="AL167" i="8" a="1"/>
  <c r="AL167" i="8" s="1"/>
  <c r="AG169" i="8" a="1"/>
  <c r="AG169" i="8" s="1"/>
  <c r="AC175" i="8" a="1"/>
  <c r="AC175" i="8" s="1"/>
  <c r="L148" i="8" a="1"/>
  <c r="L148" i="8" s="1"/>
  <c r="C12" i="8" s="1"/>
  <c r="AQ163" i="8" a="1"/>
  <c r="AQ163" i="8" s="1"/>
  <c r="AS173" i="8" a="1"/>
  <c r="AS173" i="8" s="1"/>
  <c r="AS150" i="8" a="1"/>
  <c r="AS150" i="8" s="1"/>
  <c r="AF146" i="8" a="1"/>
  <c r="AF146" i="8" s="1"/>
  <c r="AC142" i="8" a="1"/>
  <c r="AC142" i="8" s="1"/>
  <c r="S145" i="8" a="1"/>
  <c r="S145" i="8" s="1"/>
  <c r="K147" i="8" a="1"/>
  <c r="K147" i="8" s="1"/>
  <c r="B11" i="8" s="1"/>
  <c r="AQ158" i="8" a="1"/>
  <c r="AQ158" i="8" s="1"/>
  <c r="AA164" i="8" a="1"/>
  <c r="AA164" i="8" s="1"/>
  <c r="X165" i="8" a="1"/>
  <c r="X165" i="8" s="1"/>
  <c r="AQ161" i="8" a="1"/>
  <c r="AQ161" i="8" s="1"/>
  <c r="M143" i="8" a="1"/>
  <c r="M143" i="8" s="1"/>
  <c r="D7" i="8" s="1"/>
  <c r="E7" i="8" s="1"/>
  <c r="X148" i="8" a="1"/>
  <c r="X148" i="8" s="1"/>
  <c r="AP151" i="8" a="1"/>
  <c r="AP151" i="8" s="1"/>
  <c r="AP144" i="8" a="1"/>
  <c r="AP144" i="8" s="1"/>
  <c r="W153" i="8" a="1"/>
  <c r="W153" i="8" s="1"/>
  <c r="AP161" i="8" a="1"/>
  <c r="AP161" i="8" s="1"/>
  <c r="U151" i="8" a="1"/>
  <c r="U151" i="8" s="1"/>
  <c r="AF141" i="8" a="1"/>
  <c r="AF141" i="8" s="1"/>
  <c r="AB160" i="8" a="1"/>
  <c r="AB160" i="8" s="1"/>
  <c r="AF150" i="8" a="1"/>
  <c r="AF150" i="8" s="1"/>
  <c r="V171" i="8" a="1"/>
  <c r="V171" i="8" s="1"/>
  <c r="X155" i="8" a="1"/>
  <c r="X155" i="8" s="1"/>
  <c r="AK151" i="8" a="1"/>
  <c r="AK151" i="8" s="1"/>
  <c r="L153" i="8" a="1"/>
  <c r="L153" i="8" s="1"/>
  <c r="C17" i="8" s="1"/>
  <c r="AO142" i="8" a="1"/>
  <c r="AO142" i="8" s="1"/>
  <c r="L150" i="8" a="1"/>
  <c r="L150" i="8" s="1"/>
  <c r="C14" i="8" s="1"/>
  <c r="M172" i="8" a="1"/>
  <c r="M172" i="8" s="1"/>
  <c r="D36" i="8" s="1"/>
  <c r="E36" i="8" s="1"/>
  <c r="Z159" i="8" a="1"/>
  <c r="Z159" i="8" s="1"/>
  <c r="AM170" i="8" a="1"/>
  <c r="AM170" i="8" s="1"/>
  <c r="V159" i="8" a="1"/>
  <c r="V159" i="8" s="1"/>
  <c r="U172" i="8" a="1"/>
  <c r="U172" i="8" s="1"/>
  <c r="AP157" i="8" a="1"/>
  <c r="AP157" i="8" s="1"/>
  <c r="AP159" i="8" a="1"/>
  <c r="AP159" i="8" s="1"/>
  <c r="AE154" i="8" a="1"/>
  <c r="AE154" i="8" s="1"/>
  <c r="AG170" i="8" a="1"/>
  <c r="AG170" i="8" s="1"/>
  <c r="AO153" i="8" a="1"/>
  <c r="AO153" i="8" s="1"/>
  <c r="W143" i="8" a="1"/>
  <c r="W143" i="8" s="1"/>
  <c r="AH166" i="8" a="1"/>
  <c r="AH166" i="8" s="1"/>
  <c r="AS157" i="8" a="1"/>
  <c r="AS157" i="8" s="1"/>
  <c r="AN165" i="8" a="1"/>
  <c r="AN165" i="8" s="1"/>
  <c r="AO154" i="8" a="1"/>
  <c r="AO154" i="8" s="1"/>
  <c r="AQ141" i="8" a="1"/>
  <c r="AQ141" i="8" s="1"/>
  <c r="R147" i="8" a="1"/>
  <c r="R147" i="8" s="1"/>
  <c r="R152" i="8" a="1"/>
  <c r="R152" i="8" s="1"/>
  <c r="AH142" i="8" a="1"/>
  <c r="AH142" i="8" s="1"/>
  <c r="Y142" i="8" a="1"/>
  <c r="Y142" i="8" s="1"/>
  <c r="K161" i="8" a="1"/>
  <c r="K161" i="8" s="1"/>
  <c r="B25" i="8" s="1"/>
  <c r="AA161" i="8" a="1"/>
  <c r="AA161" i="8" s="1"/>
  <c r="V145" i="8" a="1"/>
  <c r="V145" i="8" s="1"/>
  <c r="K159" i="8" a="1"/>
  <c r="K159" i="8" s="1"/>
  <c r="B23" i="8" s="1"/>
  <c r="AQ175" i="8" a="1"/>
  <c r="AQ175" i="8" s="1"/>
  <c r="AN163" i="8" a="1"/>
  <c r="AN163" i="8" s="1"/>
  <c r="AE160" i="8" a="1"/>
  <c r="AE160" i="8" s="1"/>
  <c r="AC150" i="8" a="1"/>
  <c r="AC150" i="8" s="1"/>
  <c r="AO144" i="8" a="1"/>
  <c r="AO144" i="8" s="1"/>
  <c r="T159" i="8" a="1"/>
  <c r="T159" i="8" s="1"/>
  <c r="R161" i="8" a="1"/>
  <c r="R161" i="8" s="1"/>
  <c r="X164" i="8" a="1"/>
  <c r="X164" i="8" s="1"/>
  <c r="T176" i="8" a="1"/>
  <c r="T176" i="8" s="1"/>
  <c r="AL144" i="8" a="1"/>
  <c r="AL144" i="8" s="1"/>
  <c r="AI164" i="8" a="1"/>
  <c r="AI164" i="8" s="1"/>
  <c r="AL169" i="8" a="1"/>
  <c r="AL169" i="8" s="1"/>
  <c r="AR155" i="8" a="1"/>
  <c r="AR155" i="8" s="1"/>
  <c r="AS149" i="8" a="1"/>
  <c r="AS149" i="8" s="1"/>
  <c r="M158" i="8" a="1"/>
  <c r="M158" i="8" s="1"/>
  <c r="D22" i="8" s="1"/>
  <c r="E22" i="8" s="1"/>
  <c r="AH153" i="8" a="1"/>
  <c r="AH153" i="8" s="1"/>
  <c r="AM153" i="8" a="1"/>
  <c r="AM153" i="8" s="1"/>
  <c r="AR149" i="8" a="1"/>
  <c r="AR149" i="8" s="1"/>
  <c r="AF160" i="8" a="1"/>
  <c r="AF160" i="8" s="1"/>
  <c r="M148" i="8" a="1"/>
  <c r="M148" i="8" s="1"/>
  <c r="D12" i="8" s="1"/>
  <c r="E12" i="8" s="1"/>
  <c r="Z150" i="8" a="1"/>
  <c r="Z150" i="8" s="1"/>
  <c r="T163" i="8" a="1"/>
  <c r="T163" i="8" s="1"/>
  <c r="T171" i="8" a="1"/>
  <c r="T171" i="8" s="1"/>
  <c r="AB167" i="8" a="1"/>
  <c r="AB167" i="8" s="1"/>
  <c r="Y158" i="8" a="1"/>
  <c r="Y158" i="8" s="1"/>
  <c r="AF176" i="8" a="1"/>
  <c r="AF176" i="8" s="1"/>
  <c r="Y160" i="8" a="1"/>
  <c r="Y160" i="8" s="1"/>
  <c r="AD156" i="8" a="1"/>
  <c r="AD156" i="8" s="1"/>
  <c r="AI146" i="8" a="1"/>
  <c r="AI146" i="8" s="1"/>
  <c r="S148" i="8" a="1"/>
  <c r="S148" i="8" s="1"/>
  <c r="AH156" i="8" a="1"/>
  <c r="AH156" i="8" s="1"/>
  <c r="Z154" i="8" a="1"/>
  <c r="Z154" i="8" s="1"/>
  <c r="AC144" i="8" a="1"/>
  <c r="AC144" i="8" s="1"/>
  <c r="AC163" i="8" a="1"/>
  <c r="AC163" i="8" s="1"/>
  <c r="AO143" i="8" a="1"/>
  <c r="AO143" i="8" s="1"/>
  <c r="AO176" i="8" a="1"/>
  <c r="AO176" i="8" s="1"/>
  <c r="AM168" i="8" a="1"/>
  <c r="AM168" i="8" s="1"/>
  <c r="AL166" i="8" a="1"/>
  <c r="AL166" i="8" s="1"/>
  <c r="S176" i="8" a="1"/>
  <c r="S176" i="8" s="1"/>
  <c r="X152" i="8" a="1"/>
  <c r="X152" i="8" s="1"/>
  <c r="AQ156" i="8" a="1"/>
  <c r="AQ156" i="8" s="1"/>
  <c r="M175" i="8" a="1"/>
  <c r="M175" i="8" s="1"/>
  <c r="D39" i="8" s="1"/>
  <c r="E39" i="8" s="1"/>
  <c r="AF158" i="8" a="1"/>
  <c r="AF158" i="8" s="1"/>
  <c r="AH160" i="8" a="1"/>
  <c r="AH160" i="8" s="1"/>
  <c r="Y167" i="8" a="1"/>
  <c r="Y167" i="8" s="1"/>
  <c r="AN167" i="8" a="1"/>
  <c r="AN167" i="8" s="1"/>
  <c r="W162" i="8" a="1"/>
  <c r="W162" i="8" s="1"/>
  <c r="L157" i="8" a="1"/>
  <c r="L157" i="8" s="1"/>
  <c r="C21" i="8" s="1"/>
  <c r="R168" i="8" a="1"/>
  <c r="R168" i="8" s="1"/>
  <c r="Y162" i="8" a="1"/>
  <c r="Y162" i="8" s="1"/>
  <c r="AS171" i="8" a="1"/>
  <c r="AS171" i="8" s="1"/>
  <c r="S174" i="8" a="1"/>
  <c r="S174" i="8" s="1"/>
  <c r="V158" i="8" a="1"/>
  <c r="V158" i="8" s="1"/>
  <c r="AQ176" i="8" a="1"/>
  <c r="AQ176" i="8" s="1"/>
  <c r="AJ175" i="8" a="1"/>
  <c r="AJ175" i="8" s="1"/>
  <c r="S147" i="8" a="1"/>
  <c r="S147" i="8" s="1"/>
  <c r="AA158" i="8" a="1"/>
  <c r="AA158" i="8" s="1"/>
  <c r="W161" i="8" a="1"/>
  <c r="W161" i="8" s="1"/>
  <c r="AO156" i="8" a="1"/>
  <c r="AO156" i="8" s="1"/>
  <c r="AO168" i="8" a="1"/>
  <c r="AO168" i="8" s="1"/>
  <c r="AR142" i="8" a="1"/>
  <c r="AR142" i="8" s="1"/>
  <c r="AR159" i="8" a="1"/>
  <c r="AR159" i="8" s="1"/>
  <c r="AG145" i="8" a="1"/>
  <c r="AG145" i="8" s="1"/>
  <c r="AR164" i="8" a="1"/>
  <c r="AR164" i="8" s="1"/>
  <c r="R153" i="8" a="1"/>
  <c r="R153" i="8" s="1"/>
  <c r="U158" i="8" a="1"/>
  <c r="U158" i="8" s="1"/>
  <c r="AS144" i="8" a="1"/>
  <c r="AS144" i="8" s="1"/>
  <c r="AD147" i="8" a="1"/>
  <c r="AD147" i="8" s="1"/>
  <c r="AM172" i="8" a="1"/>
  <c r="AM172" i="8" s="1"/>
  <c r="AG162" i="8" a="1"/>
  <c r="AG162" i="8" s="1"/>
  <c r="AC159" i="8" a="1"/>
  <c r="AC159" i="8" s="1"/>
  <c r="AF157" i="8" a="1"/>
  <c r="AF157" i="8" s="1"/>
  <c r="AD145" i="8" a="1"/>
  <c r="AD145" i="8" s="1"/>
  <c r="W167" i="8" a="1"/>
  <c r="W167" i="8" s="1"/>
  <c r="V166" i="8" a="1"/>
  <c r="V166" i="8" s="1"/>
  <c r="AG147" i="8" a="1"/>
  <c r="AG147" i="8" s="1"/>
  <c r="AE157" i="8" a="1"/>
  <c r="AE157" i="8" s="1"/>
  <c r="AA143" i="8" a="1"/>
  <c r="AA143" i="8" s="1"/>
  <c r="V162" i="8" a="1"/>
  <c r="V162" i="8" s="1"/>
  <c r="AR162" i="8" a="1"/>
  <c r="AR162" i="8" s="1"/>
  <c r="AC176" i="8" a="1"/>
  <c r="AC176" i="8" s="1"/>
  <c r="AI152" i="8" a="1"/>
  <c r="AI152" i="8" s="1"/>
  <c r="AP165" i="8" a="1"/>
  <c r="AP165" i="8" s="1"/>
  <c r="K141" i="8" a="1"/>
  <c r="K141" i="8" s="1"/>
  <c r="B5" i="8" s="1"/>
  <c r="V175" i="8" a="1"/>
  <c r="V175" i="8" s="1"/>
  <c r="W164" i="8" a="1"/>
  <c r="W164" i="8" s="1"/>
  <c r="R149" i="8" a="1"/>
  <c r="R149" i="8" s="1"/>
  <c r="AL171" i="8" a="1"/>
  <c r="AL171" i="8" s="1"/>
  <c r="AL157" i="8" a="1"/>
  <c r="AL157" i="8" s="1"/>
  <c r="X145" i="8" a="1"/>
  <c r="X145" i="8" s="1"/>
  <c r="AE149" i="8" a="1"/>
  <c r="AE149" i="8" s="1"/>
  <c r="AG171" i="8" a="1"/>
  <c r="AG171" i="8" s="1"/>
  <c r="AM142" i="8" a="1"/>
  <c r="AM142" i="8" s="1"/>
  <c r="AC166" i="8" a="1"/>
  <c r="AC166" i="8" s="1"/>
  <c r="Y169" i="8" a="1"/>
  <c r="Y169" i="8" s="1"/>
  <c r="AO160" i="8" a="1"/>
  <c r="AO160" i="8" s="1"/>
  <c r="AG144" i="8" a="1"/>
  <c r="AG144" i="8" s="1"/>
  <c r="AF166" i="8" a="1"/>
  <c r="AF166" i="8" s="1"/>
  <c r="L163" i="8" a="1"/>
  <c r="L163" i="8" s="1"/>
  <c r="C27" i="8" s="1"/>
  <c r="AH149" i="8" a="1"/>
  <c r="AH149" i="8" s="1"/>
  <c r="W151" i="8" a="1"/>
  <c r="W151" i="8" s="1"/>
  <c r="L164" i="8" a="1"/>
  <c r="L164" i="8" s="1"/>
  <c r="C28" i="8" s="1"/>
  <c r="AG155" i="8" a="1"/>
  <c r="AG155" i="8" s="1"/>
  <c r="W150" i="8" a="1"/>
  <c r="W150" i="8" s="1"/>
  <c r="Z170" i="8" a="1"/>
  <c r="Z170" i="8" s="1"/>
  <c r="AH161" i="8" a="1"/>
  <c r="AH161" i="8" s="1"/>
  <c r="Y154" i="8" a="1"/>
  <c r="Y154" i="8" s="1"/>
  <c r="AM150" i="8" a="1"/>
  <c r="AM150" i="8" s="1"/>
  <c r="AH168" i="8" a="1"/>
  <c r="AH168" i="8" s="1"/>
  <c r="L156" i="8" a="1"/>
  <c r="L156" i="8" s="1"/>
  <c r="C20" i="8" s="1"/>
  <c r="AD168" i="8" a="1"/>
  <c r="AD168" i="8" s="1"/>
  <c r="AE153" i="8" a="1"/>
  <c r="AE153" i="8" s="1"/>
  <c r="X176" i="8" a="1"/>
  <c r="X176" i="8" s="1"/>
  <c r="AI161" i="8" a="1"/>
  <c r="AI161" i="8" s="1"/>
  <c r="AN152" i="8" a="1"/>
  <c r="AN152" i="8" s="1"/>
  <c r="AS147" i="8" a="1"/>
  <c r="AS147" i="8" s="1"/>
  <c r="AE152" i="8" a="1"/>
  <c r="AE152" i="8" s="1"/>
  <c r="AN159" i="8" a="1"/>
  <c r="AN159" i="8" s="1"/>
  <c r="M170" i="8" a="1"/>
  <c r="M170" i="8" s="1"/>
  <c r="D34" i="8" s="1"/>
  <c r="E34" i="8" s="1"/>
  <c r="W165" i="8" a="1"/>
  <c r="W165" i="8" s="1"/>
  <c r="AJ171" i="8" a="1"/>
  <c r="AJ171" i="8" s="1"/>
  <c r="AS169" i="8" a="1"/>
  <c r="AS169" i="8" s="1"/>
  <c r="AR146" i="8" a="1"/>
  <c r="AR146" i="8" s="1"/>
  <c r="AQ166" i="8" a="1"/>
  <c r="AQ166" i="8" s="1"/>
  <c r="AE167" i="8" a="1"/>
  <c r="AE167" i="8" s="1"/>
  <c r="AB173" i="8" a="1"/>
  <c r="AB173" i="8" s="1"/>
  <c r="Y163" i="8" a="1"/>
  <c r="Y163" i="8" s="1"/>
  <c r="AP141" i="8" a="1"/>
  <c r="AP141" i="8" s="1"/>
  <c r="Z161" i="8" a="1"/>
  <c r="Z161" i="8" s="1"/>
  <c r="AN154" i="8" a="1"/>
  <c r="AN154" i="8" s="1"/>
  <c r="V168" i="8" a="1"/>
  <c r="V168" i="8" s="1"/>
  <c r="AK173" i="8" a="1"/>
  <c r="AK173" i="8" s="1"/>
  <c r="AI170" i="8" a="1"/>
  <c r="AI170" i="8" s="1"/>
  <c r="Y151" i="8" a="1"/>
  <c r="Y151" i="8" s="1"/>
  <c r="R145" i="8" a="1"/>
  <c r="R145" i="8" s="1"/>
  <c r="X175" i="8" a="1"/>
  <c r="X175" i="8" s="1"/>
  <c r="Y172" i="8" a="1"/>
  <c r="Y172" i="8" s="1"/>
  <c r="AD162" i="8" a="1"/>
  <c r="AD162" i="8" s="1"/>
  <c r="U142" i="8" a="1"/>
  <c r="U142" i="8" s="1"/>
  <c r="M165" i="8" a="1"/>
  <c r="M165" i="8" s="1"/>
  <c r="D29" i="8" s="1"/>
  <c r="E29" i="8" s="1"/>
  <c r="AP160" i="8" a="1"/>
  <c r="AP160" i="8" s="1"/>
  <c r="AI176" i="8" a="1"/>
  <c r="AI176" i="8" s="1"/>
  <c r="X161" i="8" a="1"/>
  <c r="X161" i="8" s="1"/>
  <c r="AH165" i="8" a="1"/>
  <c r="AH165" i="8" s="1"/>
  <c r="AR143" i="8" a="1"/>
  <c r="AR143" i="8" s="1"/>
  <c r="Z163" i="8" a="1"/>
  <c r="Z163" i="8" s="1"/>
  <c r="L160" i="8" a="1"/>
  <c r="L160" i="8" s="1"/>
  <c r="C24" i="8" s="1"/>
  <c r="AH173" i="8" a="1"/>
  <c r="AH173" i="8" s="1"/>
  <c r="AS165" i="8" a="1"/>
  <c r="AS165" i="8" s="1"/>
  <c r="AD152" i="8" a="1"/>
  <c r="AD152" i="8" s="1"/>
  <c r="AD144" i="8" a="1"/>
  <c r="AD144" i="8" s="1"/>
  <c r="AN172" i="8" a="1"/>
  <c r="AN172" i="8" s="1"/>
  <c r="AK149" i="8" a="1"/>
  <c r="AK149" i="8" s="1"/>
  <c r="AJ146" i="8" a="1"/>
  <c r="AJ146" i="8" s="1"/>
  <c r="AO162" i="8" a="1"/>
  <c r="AO162" i="8" s="1"/>
  <c r="Z157" i="8" a="1"/>
  <c r="Z157" i="8" s="1"/>
  <c r="AD157" i="8" a="1"/>
  <c r="AD157" i="8" s="1"/>
  <c r="X150" i="8" a="1"/>
  <c r="X150" i="8" s="1"/>
  <c r="AI163" i="8" a="1"/>
  <c r="AI163" i="8" s="1"/>
  <c r="AN157" i="8" a="1"/>
  <c r="AN157" i="8" s="1"/>
  <c r="AA162" i="8" a="1"/>
  <c r="AA162" i="8" s="1"/>
  <c r="M161" i="8" a="1"/>
  <c r="M161" i="8" s="1"/>
  <c r="D25" i="8" s="1"/>
  <c r="E25" i="8" s="1"/>
  <c r="AN162" i="8" a="1"/>
  <c r="AN162" i="8" s="1"/>
  <c r="AM166" i="8" a="1"/>
  <c r="AM166" i="8" s="1"/>
  <c r="AC169" i="8" a="1"/>
  <c r="AC169" i="8" s="1"/>
  <c r="Z146" i="8" a="1"/>
  <c r="Z146" i="8" s="1"/>
  <c r="AK146" i="8" a="1"/>
  <c r="AK146" i="8" s="1"/>
  <c r="AE168" i="8" a="1"/>
  <c r="AE168" i="8" s="1"/>
  <c r="AJ147" i="8" a="1"/>
  <c r="AJ147" i="8" s="1"/>
  <c r="AG161" i="8" a="1"/>
  <c r="AG161" i="8" s="1"/>
  <c r="AB147" i="8" a="1"/>
  <c r="AB147" i="8" s="1"/>
  <c r="AJ162" i="8" a="1"/>
  <c r="AJ162" i="8" s="1"/>
  <c r="T142" i="8" a="1"/>
  <c r="T142" i="8" s="1"/>
  <c r="K175" i="8" a="1"/>
  <c r="K175" i="8" s="1"/>
  <c r="B39" i="8" s="1"/>
  <c r="AK165" i="8" a="1"/>
  <c r="AK165" i="8" s="1"/>
  <c r="Y150" i="8" a="1"/>
  <c r="Y150" i="8" s="1"/>
  <c r="AH157" i="8" a="1"/>
  <c r="AH157" i="8" s="1"/>
  <c r="T160" i="8" a="1"/>
  <c r="T160" i="8" s="1"/>
  <c r="AA155" i="8" a="1"/>
  <c r="AA155" i="8" s="1"/>
  <c r="AH151" i="8" a="1"/>
  <c r="AH151" i="8" s="1"/>
  <c r="AS175" i="8" a="1"/>
  <c r="AS175" i="8" s="1"/>
  <c r="AA142" i="8" a="1"/>
  <c r="AA142" i="8" s="1"/>
  <c r="AM164" i="8" a="1"/>
  <c r="AM164" i="8" s="1"/>
  <c r="AN176" i="8" a="1"/>
  <c r="AN176" i="8" s="1"/>
  <c r="AR141" i="8" a="1"/>
  <c r="AR141" i="8" s="1"/>
  <c r="AI154" i="8" a="1"/>
  <c r="AI154" i="8" s="1"/>
  <c r="AL145" i="8" a="1"/>
  <c r="AL145" i="8" s="1"/>
  <c r="AH158" i="8" a="1"/>
  <c r="AH158" i="8" s="1"/>
  <c r="AH169" i="8" a="1"/>
  <c r="AH169" i="8" s="1"/>
  <c r="AC149" i="8" a="1"/>
  <c r="AC149" i="8" s="1"/>
  <c r="X167" i="8" a="1"/>
  <c r="X167" i="8" s="1"/>
  <c r="AD169" i="8" a="1"/>
  <c r="AD169" i="8" s="1"/>
  <c r="W163" i="8" a="1"/>
  <c r="W163" i="8" s="1"/>
  <c r="AS141" i="8" a="1"/>
  <c r="AS141" i="8" s="1"/>
  <c r="AP149" i="8" a="1"/>
  <c r="AP149" i="8" s="1"/>
  <c r="AP156" i="8" a="1"/>
  <c r="AP156" i="8" s="1"/>
  <c r="R155" i="8" a="1"/>
  <c r="R155" i="8" s="1"/>
  <c r="AR171" i="8" a="1"/>
  <c r="AR171" i="8" s="1"/>
  <c r="AB171" i="8" a="1"/>
  <c r="AB171" i="8" s="1"/>
  <c r="K158" i="8" a="1"/>
  <c r="K158" i="8" s="1"/>
  <c r="B22" i="8" s="1"/>
  <c r="AL153" i="8" a="1"/>
  <c r="AL153" i="8" s="1"/>
  <c r="AQ143" i="8" a="1"/>
  <c r="AQ143" i="8" s="1"/>
  <c r="AD172" i="8" a="1"/>
  <c r="AD172" i="8" s="1"/>
  <c r="AS167" i="8" a="1"/>
  <c r="AS167" i="8" s="1"/>
  <c r="AL176" i="8" a="1"/>
  <c r="AL176" i="8" s="1"/>
  <c r="AA147" i="8" a="1"/>
  <c r="AA147" i="8" s="1"/>
  <c r="AP163" i="8" a="1"/>
  <c r="AP163" i="8" s="1"/>
  <c r="AJ160" i="8" a="1"/>
  <c r="AJ160" i="8" s="1"/>
  <c r="Z155" i="8" a="1"/>
  <c r="Z155" i="8" s="1"/>
  <c r="AR175" i="8" a="1"/>
  <c r="AR175" i="8" s="1"/>
  <c r="AE141" i="8" a="1"/>
  <c r="AE141" i="8" s="1"/>
  <c r="AC165" i="8" a="1"/>
  <c r="AC165" i="8" s="1"/>
  <c r="AK155" i="8" a="1"/>
  <c r="AK155" i="8" s="1"/>
  <c r="AJ150" i="8" a="1"/>
  <c r="AJ150" i="8" s="1"/>
  <c r="AA174" i="8" a="1"/>
  <c r="AA174" i="8" s="1"/>
  <c r="AJ165" i="8" a="1"/>
  <c r="AJ165" i="8" s="1"/>
  <c r="K169" i="8" a="1"/>
  <c r="K169" i="8" s="1"/>
  <c r="B33" i="8" s="1"/>
  <c r="M162" i="8" a="1"/>
  <c r="M162" i="8" s="1"/>
  <c r="D26" i="8" s="1"/>
  <c r="E26" i="8" s="1"/>
  <c r="AD143" i="8" a="1"/>
  <c r="AD143" i="8" s="1"/>
  <c r="AB148" i="8" a="1"/>
  <c r="AB148" i="8" s="1"/>
  <c r="T149" i="8" a="1"/>
  <c r="T149" i="8" s="1"/>
  <c r="AB158" i="8" a="1"/>
  <c r="AB158" i="8" s="1"/>
  <c r="W160" i="8" a="1"/>
  <c r="W160" i="8" s="1"/>
  <c r="AC148" i="8" a="1"/>
  <c r="AC148" i="8" s="1"/>
  <c r="AA171" i="8" a="1"/>
  <c r="AA171" i="8" s="1"/>
  <c r="AG142" i="8" a="1"/>
  <c r="AG142" i="8" s="1"/>
  <c r="AB176" i="8" a="1"/>
  <c r="AB176" i="8" s="1"/>
  <c r="Z169" i="8" a="1"/>
  <c r="Z169" i="8" s="1"/>
  <c r="AP148" i="8" a="1"/>
  <c r="AP148" i="8" s="1"/>
  <c r="AM151" i="8" a="1"/>
  <c r="AM151" i="8" s="1"/>
  <c r="AF168" i="8" a="1"/>
  <c r="AF168" i="8" s="1"/>
  <c r="U141" i="8" a="1"/>
  <c r="U141" i="8" s="1"/>
  <c r="AI144" i="8" a="1"/>
  <c r="AI144" i="8" s="1"/>
  <c r="T172" i="8" a="1"/>
  <c r="T172" i="8" s="1"/>
  <c r="AJ149" i="8" a="1"/>
  <c r="AJ149" i="8" s="1"/>
  <c r="L171" i="8" a="1"/>
  <c r="L171" i="8" s="1"/>
  <c r="C35" i="8" s="1"/>
  <c r="Z156" i="8" a="1"/>
  <c r="Z156" i="8" s="1"/>
  <c r="AF171" i="8" a="1"/>
  <c r="AF171" i="8" s="1"/>
  <c r="AM161" i="8" a="1"/>
  <c r="AM161" i="8" s="1"/>
  <c r="AB145" i="8" a="1"/>
  <c r="AB145" i="8" s="1"/>
  <c r="AJ141" i="8" a="1"/>
  <c r="AJ141" i="8" s="1"/>
  <c r="U171" i="8" a="1"/>
  <c r="U171" i="8" s="1"/>
  <c r="AG148" i="8" a="1"/>
  <c r="AG148" i="8" s="1"/>
  <c r="S168" i="8" a="1"/>
  <c r="S168" i="8" s="1"/>
  <c r="AQ145" i="8" a="1"/>
  <c r="AQ145" i="8" s="1"/>
  <c r="M163" i="8" a="1"/>
  <c r="M163" i="8" s="1"/>
  <c r="D27" i="8" s="1"/>
  <c r="E27" i="8" s="1"/>
  <c r="AI149" i="8" a="1"/>
  <c r="AI149" i="8" s="1"/>
  <c r="S175" i="8" a="1"/>
  <c r="S175" i="8" s="1"/>
  <c r="T156" i="8" a="1"/>
  <c r="T156" i="8" s="1"/>
  <c r="AE174" i="8" a="1"/>
  <c r="AE174" i="8" s="1"/>
  <c r="AP162" i="8" a="1"/>
  <c r="AP162" i="8" s="1"/>
  <c r="AI171" i="8" a="1"/>
  <c r="AI171" i="8" s="1"/>
  <c r="AB166" i="8" a="1"/>
  <c r="AB166" i="8" s="1"/>
  <c r="AM167" i="8" a="1"/>
  <c r="AM167" i="8" s="1"/>
  <c r="AM147" i="8" a="1"/>
  <c r="AM147" i="8" s="1"/>
  <c r="K171" i="8" a="1"/>
  <c r="K171" i="8" s="1"/>
  <c r="B35" i="8" s="1"/>
  <c r="AA172" i="8" a="1"/>
  <c r="AA172" i="8" s="1"/>
  <c r="AK150" i="8" a="1"/>
  <c r="AK150" i="8" s="1"/>
  <c r="AP146" i="8" a="1"/>
  <c r="AP146" i="8" s="1"/>
  <c r="AP175" i="8" a="1"/>
  <c r="AP175" i="8" s="1"/>
  <c r="AF144" i="8" a="1"/>
  <c r="AF144" i="8" s="1"/>
  <c r="AK154" i="8" a="1"/>
  <c r="AK154" i="8" s="1"/>
  <c r="AQ168" i="8" a="1"/>
  <c r="AQ168" i="8" s="1"/>
  <c r="AR150" i="8" a="1"/>
  <c r="AR150" i="8" s="1"/>
  <c r="K162" i="8" a="1"/>
  <c r="K162" i="8" s="1"/>
  <c r="B26" i="8" s="1"/>
  <c r="K167" i="8" a="1"/>
  <c r="K167" i="8" s="1"/>
  <c r="B31" i="8" s="1"/>
  <c r="AK159" i="8" a="1"/>
  <c r="AK159" i="8" s="1"/>
  <c r="K149" i="8" a="1"/>
  <c r="K149" i="8" s="1"/>
  <c r="B13" i="8" s="1"/>
  <c r="AJ143" i="8" a="1"/>
  <c r="AJ143" i="8" s="1"/>
  <c r="S170" i="8" a="1"/>
  <c r="S170" i="8" s="1"/>
  <c r="AQ165" i="8" a="1"/>
  <c r="AQ165" i="8" s="1"/>
  <c r="AC157" i="8" a="1"/>
  <c r="AC157" i="8" s="1"/>
  <c r="W169" i="8" a="1"/>
  <c r="W169" i="8" s="1"/>
  <c r="AQ160" i="8" a="1"/>
  <c r="AQ160" i="8" s="1"/>
  <c r="AO173" i="8" a="1"/>
  <c r="AO173" i="8" s="1"/>
  <c r="AN175" i="8" a="1"/>
  <c r="AN175" i="8" s="1"/>
  <c r="AR148" i="8" a="1"/>
  <c r="AR148" i="8" s="1"/>
  <c r="M166" i="8" a="1"/>
  <c r="M166" i="8" s="1"/>
  <c r="D30" i="8" s="1"/>
  <c r="E30" i="8" s="1"/>
  <c r="AL160" i="8" a="1"/>
  <c r="AL160" i="8" s="1"/>
  <c r="Z153" i="8" a="1"/>
  <c r="Z153" i="8" s="1"/>
  <c r="AQ151" i="8" a="1"/>
  <c r="AQ151" i="8" s="1"/>
  <c r="AD142" i="8" a="1"/>
  <c r="AD142" i="8" s="1"/>
  <c r="AS148" i="8" a="1"/>
  <c r="AS148" i="8" s="1"/>
  <c r="W146" i="8" a="1"/>
  <c r="W146" i="8" s="1"/>
  <c r="AD150" i="8" a="1"/>
  <c r="AD150" i="8" s="1"/>
  <c r="L149" i="8" a="1"/>
  <c r="L149" i="8" s="1"/>
  <c r="C13" i="8" s="1"/>
  <c r="AA149" i="8" a="1"/>
  <c r="AA149" i="8" s="1"/>
  <c r="T164" i="8" a="1"/>
  <c r="T164" i="8" s="1"/>
  <c r="AM175" i="8" a="1"/>
  <c r="AM175" i="8" s="1"/>
  <c r="AC160" i="8" a="1"/>
  <c r="AC160" i="8" s="1"/>
  <c r="Y148" i="8" a="1"/>
  <c r="Y148" i="8" s="1"/>
  <c r="K145" i="8" a="1"/>
  <c r="K145" i="8" s="1"/>
  <c r="B9" i="8" s="1"/>
  <c r="M144" i="8" a="1"/>
  <c r="M144" i="8" s="1"/>
  <c r="D8" i="8" s="1"/>
  <c r="E8" i="8" s="1"/>
  <c r="M168" i="8" a="1"/>
  <c r="M168" i="8" s="1"/>
  <c r="D32" i="8" s="1"/>
  <c r="E32" i="8" s="1"/>
  <c r="AH159" i="8" a="1"/>
  <c r="AH159" i="8" s="1"/>
  <c r="S173" i="8" a="1"/>
  <c r="S173" i="8" s="1"/>
  <c r="AN143" i="8" a="1"/>
  <c r="AN143" i="8" s="1"/>
  <c r="AG165" i="8" a="1"/>
  <c r="AG165" i="8" s="1"/>
  <c r="AM158" i="8" a="1"/>
  <c r="AM158" i="8" s="1"/>
  <c r="AK175" i="8" a="1"/>
  <c r="AK175" i="8" s="1"/>
  <c r="AE162" i="8" a="1"/>
  <c r="AE162" i="8" s="1"/>
  <c r="T153" i="8" a="1"/>
  <c r="T153" i="8" s="1"/>
  <c r="AK161" i="8" a="1"/>
  <c r="AK161" i="8" s="1"/>
  <c r="AN156" i="8" a="1"/>
  <c r="AN156" i="8" s="1"/>
  <c r="M146" i="8" a="1"/>
  <c r="M146" i="8" s="1"/>
  <c r="D10" i="8" s="1"/>
  <c r="E10" i="8" s="1"/>
  <c r="U165" i="8" a="1"/>
  <c r="U165" i="8" s="1"/>
  <c r="L168" i="8" a="1"/>
  <c r="L168" i="8" s="1"/>
  <c r="C32" i="8" s="1"/>
  <c r="W158" i="8" a="1"/>
  <c r="W158" i="8" s="1"/>
  <c r="K156" i="8" a="1"/>
  <c r="K156" i="8" s="1"/>
  <c r="B20" i="8" s="1"/>
  <c r="Z147" i="8" a="1"/>
  <c r="Z147" i="8" s="1"/>
  <c r="R141" i="8" a="1"/>
  <c r="R141" i="8" s="1"/>
  <c r="AG154" i="8" a="1"/>
  <c r="AG154" i="8" s="1"/>
  <c r="V172" i="8" a="1"/>
  <c r="V172" i="8" s="1"/>
  <c r="V169" i="8" a="1"/>
  <c r="V169" i="8" s="1"/>
  <c r="L143" i="8" a="1"/>
  <c r="L143" i="8" s="1"/>
  <c r="C7" i="8" s="1"/>
  <c r="AI160" i="8" a="1"/>
  <c r="AI160" i="8" s="1"/>
  <c r="AE173" i="8" a="1"/>
  <c r="AE173" i="8" s="1"/>
  <c r="AD171" i="8" a="1"/>
  <c r="AD171" i="8" s="1"/>
  <c r="AE159" i="8" a="1"/>
  <c r="AE159" i="8" s="1"/>
  <c r="R151" i="8" a="1"/>
  <c r="R151" i="8" s="1"/>
  <c r="AC168" i="8" a="1"/>
  <c r="AC168" i="8" s="1"/>
  <c r="AA175" i="8" a="1"/>
  <c r="AA175" i="8" s="1"/>
  <c r="V157" i="8" a="1"/>
  <c r="V157" i="8" s="1"/>
  <c r="X169" i="8" a="1"/>
  <c r="X169" i="8" s="1"/>
  <c r="AB154" i="8" a="1"/>
  <c r="AB154" i="8" s="1"/>
  <c r="AM146" i="8" a="1"/>
  <c r="AM146" i="8" s="1"/>
  <c r="AA157" i="8" a="1"/>
  <c r="AA157" i="8" s="1"/>
  <c r="Z141" i="8" a="1"/>
  <c r="Z141" i="8" s="1"/>
  <c r="AA146" i="8" a="1"/>
  <c r="AA146" i="8" s="1"/>
  <c r="AK158" i="8" a="1"/>
  <c r="AK158" i="8" s="1"/>
  <c r="AI145" i="8" a="1"/>
  <c r="AI145" i="8" s="1"/>
  <c r="AM173" i="8" a="1"/>
  <c r="AM173" i="8" s="1"/>
  <c r="AC154" i="8" a="1"/>
  <c r="AC154" i="8" s="1"/>
  <c r="U156" i="8" a="1"/>
  <c r="U156" i="8" s="1"/>
  <c r="V141" i="8" a="1"/>
  <c r="V141" i="8" s="1"/>
  <c r="AB141" i="8" a="1"/>
  <c r="AB141" i="8" s="1"/>
  <c r="AC164" i="8" a="1"/>
  <c r="AC164" i="8" s="1"/>
  <c r="AJ176" i="8" a="1"/>
  <c r="AJ176" i="8" s="1"/>
  <c r="AN174" i="8" a="1"/>
  <c r="AN174" i="8" s="1"/>
  <c r="AO163" i="8" a="1"/>
  <c r="AO163" i="8" s="1"/>
  <c r="AR161" i="8" a="1"/>
  <c r="AR161" i="8" s="1"/>
  <c r="AR147" i="8" a="1"/>
  <c r="AR147" i="8" s="1"/>
  <c r="AA160" i="8" a="1"/>
  <c r="AA160" i="8" s="1"/>
  <c r="S142" i="8" a="1"/>
  <c r="S142" i="8" s="1"/>
  <c r="U167" i="8" a="1"/>
  <c r="U167" i="8" s="1"/>
  <c r="T167" i="8" a="1"/>
  <c r="T167" i="8" s="1"/>
  <c r="AC172" i="8" a="1"/>
  <c r="AC172" i="8" s="1"/>
  <c r="M171" i="8" a="1"/>
  <c r="M171" i="8" s="1"/>
  <c r="D35" i="8" s="1"/>
  <c r="E35" i="8" s="1"/>
  <c r="T143" i="8" a="1"/>
  <c r="T143" i="8" s="1"/>
  <c r="W166" i="8" a="1"/>
  <c r="W166" i="8" s="1"/>
  <c r="AQ170" i="8" a="1"/>
  <c r="AQ170" i="8" s="1"/>
  <c r="R162" i="8" a="1"/>
  <c r="R162" i="8" s="1"/>
  <c r="AB175" i="8" a="1"/>
  <c r="AB175" i="8" s="1"/>
  <c r="AQ146" i="8" a="1"/>
  <c r="AQ146" i="8" s="1"/>
  <c r="R148" i="8" a="1"/>
  <c r="R148" i="8" s="1"/>
  <c r="AQ173" i="8" a="1"/>
  <c r="AQ173" i="8" s="1"/>
  <c r="W175" i="8" a="1"/>
  <c r="W175" i="8" s="1"/>
  <c r="S151" i="8" a="1"/>
  <c r="S151" i="8" s="1"/>
  <c r="Z168" i="8" a="1"/>
  <c r="Z168" i="8" s="1"/>
  <c r="AQ157" i="8" a="1"/>
  <c r="AQ157" i="8" s="1"/>
  <c r="AK166" i="8" a="1"/>
  <c r="AK166" i="8" s="1"/>
  <c r="AG168" i="8" a="1"/>
  <c r="AG168" i="8" s="1"/>
  <c r="AD158" i="8" a="1"/>
  <c r="AD158" i="8" s="1"/>
  <c r="AS166" i="8" a="1"/>
  <c r="AS166" i="8" s="1"/>
  <c r="AG141" i="8" a="1"/>
  <c r="AG141" i="8" s="1"/>
  <c r="W145" i="8" a="1"/>
  <c r="W145" i="8" s="1"/>
  <c r="AP155" i="8" a="1"/>
  <c r="AP155" i="8" s="1"/>
  <c r="K153" i="8" a="1"/>
  <c r="K153" i="8" s="1"/>
  <c r="B17" i="8" s="1"/>
  <c r="AH144" i="8" a="1"/>
  <c r="AH144" i="8" s="1"/>
  <c r="K157" i="8" a="1"/>
  <c r="K157" i="8" s="1"/>
  <c r="B21" i="8" s="1"/>
  <c r="AL168" i="8" a="1"/>
  <c r="AL168" i="8" s="1"/>
  <c r="X168" i="8" a="1"/>
  <c r="X168" i="8" s="1"/>
  <c r="AH155" i="8" a="1"/>
  <c r="AH155" i="8" s="1"/>
  <c r="M164" i="8" a="1"/>
  <c r="M164" i="8" s="1"/>
  <c r="D28" i="8" s="1"/>
  <c r="E28" i="8" s="1"/>
  <c r="T175" i="8" a="1"/>
  <c r="T175" i="8" s="1"/>
  <c r="AO148" i="8" a="1"/>
  <c r="AO148" i="8" s="1"/>
  <c r="AH176" i="8" a="1"/>
  <c r="AH176" i="8" s="1"/>
  <c r="AH141" i="8" a="1"/>
  <c r="AH141" i="8" s="1"/>
  <c r="AR151" i="8" a="1"/>
  <c r="AR151" i="8" s="1"/>
  <c r="AA159" i="8" a="1"/>
  <c r="AA159" i="8" s="1"/>
  <c r="Y159" i="8" a="1"/>
  <c r="Y159" i="8" s="1"/>
  <c r="AB157" i="8" a="1"/>
  <c r="AB157" i="8" s="1"/>
  <c r="AQ164" i="8" a="1"/>
  <c r="AQ164" i="8" s="1"/>
  <c r="S157" i="8" a="1"/>
  <c r="S157" i="8" s="1"/>
  <c r="AC145" i="8" a="1"/>
  <c r="AC145" i="8" s="1"/>
  <c r="AN150" i="8" a="1"/>
  <c r="AN150" i="8" s="1"/>
  <c r="Z176" i="8" a="1"/>
  <c r="Z176" i="8" s="1"/>
  <c r="V176" i="8" a="1"/>
  <c r="V176" i="8" s="1"/>
  <c r="S158" i="8" a="1"/>
  <c r="S158" i="8" s="1"/>
  <c r="AS143" i="8" a="1"/>
  <c r="AS143" i="8" s="1"/>
  <c r="Z160" i="8" a="1"/>
  <c r="Z160" i="8" s="1"/>
  <c r="U163" i="8" a="1"/>
  <c r="U163" i="8" s="1"/>
  <c r="AO146" i="8" a="1"/>
  <c r="AO146" i="8" s="1"/>
  <c r="AJ167" i="8" a="1"/>
  <c r="AJ167" i="8" s="1"/>
  <c r="AI166" i="8" a="1"/>
  <c r="AI166" i="8" s="1"/>
  <c r="AO158" i="8" a="1"/>
  <c r="AO158" i="8" s="1"/>
  <c r="AP142" i="8" a="1"/>
  <c r="AP142" i="8" s="1"/>
  <c r="AA170" i="8" a="1"/>
  <c r="AA170" i="8" s="1"/>
  <c r="AH148" i="8" a="1"/>
  <c r="AH148" i="8" s="1"/>
  <c r="AD159" i="8" a="1"/>
  <c r="AD159" i="8" s="1"/>
  <c r="R160" i="8" a="1"/>
  <c r="R160" i="8" s="1"/>
  <c r="T161" i="8" a="1"/>
  <c r="T161" i="8" s="1"/>
  <c r="AJ169" i="8" a="1"/>
  <c r="AJ169" i="8" s="1"/>
  <c r="AF163" i="8" a="1"/>
  <c r="AF163" i="8" s="1"/>
  <c r="AE176" i="8" a="1"/>
  <c r="AE176" i="8" s="1"/>
  <c r="AD161" i="8" a="1"/>
  <c r="AD161" i="8" s="1"/>
  <c r="AK169" i="8" a="1"/>
  <c r="AK169" i="8" s="1"/>
  <c r="AJ166" i="8" a="1"/>
  <c r="AJ166" i="8" s="1"/>
  <c r="L155" i="8" a="1"/>
  <c r="L155" i="8" s="1"/>
  <c r="C19" i="8" s="1"/>
  <c r="AP158" i="8" a="1"/>
  <c r="AP158" i="8" s="1"/>
  <c r="AG167" i="8" a="1"/>
  <c r="AG167" i="8" s="1"/>
  <c r="AF151" i="8" a="1"/>
  <c r="AF151" i="8" s="1"/>
  <c r="AF149" i="8" a="1"/>
  <c r="AF149" i="8" s="1"/>
  <c r="K170" i="8" a="1"/>
  <c r="K170" i="8" s="1"/>
  <c r="B34" i="8" s="1"/>
  <c r="Y149" i="8" a="1"/>
  <c r="Y149" i="8" s="1"/>
  <c r="AG152" i="8" a="1"/>
  <c r="AG152" i="8" s="1"/>
  <c r="U152" i="8" a="1"/>
  <c r="U152" i="8" s="1"/>
  <c r="AR173" i="8" a="1"/>
  <c r="AR173" i="8" s="1"/>
  <c r="K142" i="8" a="1"/>
  <c r="K142" i="8" s="1"/>
  <c r="B6" i="8" s="1"/>
  <c r="AD167" i="8" a="1"/>
  <c r="AD167" i="8" s="1"/>
  <c r="K174" i="8" a="1"/>
  <c r="K174" i="8" s="1"/>
  <c r="B38" i="8" s="1"/>
  <c r="S167" i="8" a="1"/>
  <c r="S167" i="8" s="1"/>
  <c r="AR167" i="8" a="1"/>
  <c r="AR167" i="8" s="1"/>
  <c r="V163" i="8" a="1"/>
  <c r="V163" i="8" s="1"/>
  <c r="L176" i="8" a="1"/>
  <c r="L176" i="8" s="1"/>
  <c r="C40" i="8" s="1"/>
  <c r="Y165" i="8" a="1"/>
  <c r="Y165" i="8" s="1"/>
  <c r="AO151" i="8" a="1"/>
  <c r="AO151" i="8" s="1"/>
  <c r="AA167" i="8" a="1"/>
  <c r="AA167" i="8" s="1"/>
  <c r="V142" i="8" a="1"/>
  <c r="V142" i="8" s="1"/>
  <c r="U164" i="8" a="1"/>
  <c r="U164" i="8" s="1"/>
  <c r="M157" i="8" a="1"/>
  <c r="M157" i="8" s="1"/>
  <c r="D21" i="8" s="1"/>
  <c r="E21" i="8" s="1"/>
  <c r="U150" i="8" a="1"/>
  <c r="U150" i="8" s="1"/>
  <c r="M151" i="8" a="1"/>
  <c r="M151" i="8" s="1"/>
  <c r="D15" i="8" s="1"/>
  <c r="E15" i="8" s="1"/>
  <c r="AJ152" i="8" a="1"/>
  <c r="AJ152" i="8" s="1"/>
  <c r="L169" i="8" a="1"/>
  <c r="L169" i="8" s="1"/>
  <c r="C33" i="8" s="1"/>
  <c r="AF174" i="8" a="1"/>
  <c r="AF174" i="8" s="1"/>
  <c r="AE150" i="8" a="1"/>
  <c r="AE150" i="8" s="1"/>
  <c r="AC158" i="8" a="1"/>
  <c r="AC158" i="8" s="1"/>
  <c r="AK152" i="8" a="1"/>
  <c r="AK152" i="8" s="1"/>
  <c r="AB162" i="8" a="1"/>
  <c r="AB162" i="8" s="1"/>
  <c r="AI157" i="8" a="1"/>
  <c r="AI157" i="8" s="1"/>
  <c r="AJ155" i="8" a="1"/>
  <c r="AJ155" i="8" s="1"/>
  <c r="AL156" i="8" a="1"/>
  <c r="AL156" i="8" s="1"/>
  <c r="AQ174" i="8" a="1"/>
  <c r="AQ174" i="8" s="1"/>
  <c r="AI168" i="8" a="1"/>
  <c r="AI168" i="8" s="1"/>
  <c r="S143" i="8" a="1"/>
  <c r="S143" i="8" s="1"/>
  <c r="AD163" i="8" a="1"/>
  <c r="AD163" i="8" s="1"/>
  <c r="AC151" i="8" a="1"/>
  <c r="AC151" i="8" s="1"/>
  <c r="AM149" i="8" a="1"/>
  <c r="AM149" i="8" s="1"/>
  <c r="L144" i="8" a="1"/>
  <c r="L144" i="8" s="1"/>
  <c r="C8" i="8" s="1"/>
  <c r="AI148" i="8" a="1"/>
  <c r="AI148" i="8" s="1"/>
  <c r="AN164" i="8" a="1"/>
  <c r="AN164" i="8" s="1"/>
  <c r="Y174" i="8" a="1"/>
  <c r="Y174" i="8" s="1"/>
  <c r="AB144" i="8" a="1"/>
  <c r="AB144" i="8" s="1"/>
  <c r="AL164" i="8" a="1"/>
  <c r="AL164" i="8" s="1"/>
  <c r="S144" i="8" a="1"/>
  <c r="S144" i="8" s="1"/>
  <c r="AH150" i="8" a="1"/>
  <c r="AH150" i="8" s="1"/>
  <c r="V150" i="8" a="1"/>
  <c r="V150" i="8" s="1"/>
  <c r="AF164" i="8" a="1"/>
  <c r="AF164" i="8" s="1"/>
  <c r="AE161" i="8" a="1"/>
  <c r="AE161" i="8" s="1"/>
  <c r="AP145" i="8" a="1"/>
  <c r="AP145" i="8" s="1"/>
  <c r="AS146" i="8" a="1"/>
  <c r="AS146" i="8" s="1"/>
  <c r="Y141" i="8" a="1"/>
  <c r="Y141" i="8" s="1"/>
  <c r="AG150" i="8" a="1"/>
  <c r="AG150" i="8" s="1"/>
  <c r="Z143" i="8" a="1"/>
  <c r="Z143" i="8" s="1"/>
  <c r="AJ157" i="8" a="1"/>
  <c r="AJ157" i="8" s="1"/>
  <c r="K172" i="8" a="1"/>
  <c r="K172" i="8" s="1"/>
  <c r="B36" i="8" s="1"/>
  <c r="AA148" i="8" a="1"/>
  <c r="AA148" i="8" s="1"/>
  <c r="AS152" i="8" a="1"/>
  <c r="AS152" i="8" s="1"/>
  <c r="AF167" i="8" a="1"/>
  <c r="AF167" i="8" s="1"/>
  <c r="AL173" i="8" a="1"/>
  <c r="AL173" i="8" s="1"/>
  <c r="AO159" i="8" a="1"/>
  <c r="AO159" i="8" s="1"/>
  <c r="V151" i="8" a="1"/>
  <c r="V151" i="8" s="1"/>
  <c r="L170" i="8" a="1"/>
  <c r="L170" i="8" s="1"/>
  <c r="C34" i="8" s="1"/>
  <c r="AF145" i="8" a="1"/>
  <c r="AF145" i="8" s="1"/>
  <c r="AA141" i="8" a="1"/>
  <c r="AA141" i="8" s="1"/>
  <c r="T146" i="8" a="1"/>
  <c r="T146" i="8" s="1"/>
  <c r="AL147" i="8" a="1"/>
  <c r="AL147" i="8" s="1"/>
  <c r="M141" i="8" a="1"/>
  <c r="M141" i="8" s="1"/>
  <c r="D5" i="8" s="1"/>
  <c r="E5" i="8" s="1"/>
  <c r="U161" i="8" a="1"/>
  <c r="U161" i="8" s="1"/>
  <c r="S165" i="8" a="1"/>
  <c r="S165" i="8" s="1"/>
  <c r="AD148" i="8" a="1"/>
  <c r="AD148" i="8" s="1"/>
  <c r="AK160" i="8" a="1"/>
  <c r="AK160" i="8" s="1"/>
  <c r="AE175" i="8" a="1"/>
  <c r="AE175" i="8" s="1"/>
  <c r="R174" i="8" a="1"/>
  <c r="R174" i="8" s="1"/>
  <c r="AR170" i="8" a="1"/>
  <c r="AR170" i="8" s="1"/>
  <c r="Z145" i="8" a="1"/>
  <c r="Z145" i="8" s="1"/>
  <c r="AC162" i="8" a="1"/>
  <c r="AC162" i="8" s="1"/>
  <c r="AH147" i="8" a="1"/>
  <c r="AH147" i="8" s="1"/>
  <c r="X149" i="8" a="1"/>
  <c r="X149" i="8" s="1"/>
  <c r="W157" i="8" a="1"/>
  <c r="W157" i="8" s="1"/>
  <c r="W176" i="8" a="1"/>
  <c r="W176" i="8" s="1"/>
  <c r="AI151" i="8" a="1"/>
  <c r="AI151" i="8" s="1"/>
  <c r="AN153" i="8" a="1"/>
  <c r="AN153" i="8" s="1"/>
  <c r="AS170" i="8" a="1"/>
  <c r="AS170" i="8" s="1"/>
  <c r="AB152" i="8" a="1"/>
  <c r="AB152" i="8" s="1"/>
  <c r="AL161" i="8" a="1"/>
  <c r="AL161" i="8" s="1"/>
  <c r="W141" i="8" a="1"/>
  <c r="W141" i="8" s="1"/>
  <c r="AK171" i="8" a="1"/>
  <c r="AK171" i="8" s="1"/>
  <c r="AL152" i="8" a="1"/>
  <c r="AL152" i="8" s="1"/>
  <c r="W142" i="8" a="1"/>
  <c r="W142" i="8" s="1"/>
  <c r="R142" i="8" a="1"/>
  <c r="R142" i="8" s="1"/>
  <c r="AR153" i="8" a="1"/>
  <c r="AR153" i="8" s="1"/>
  <c r="AM154" i="8" a="1"/>
  <c r="AM154" i="8" s="1"/>
  <c r="AL165" i="8" a="1"/>
  <c r="AL165" i="8" s="1"/>
  <c r="AQ142" i="8" a="1"/>
  <c r="AQ142" i="8" s="1"/>
  <c r="AK172" i="8" a="1"/>
  <c r="AK172" i="8" s="1"/>
  <c r="AN141" i="8" a="1"/>
  <c r="AN141" i="8" s="1"/>
  <c r="V170" i="8" a="1"/>
  <c r="V170" i="8" s="1"/>
  <c r="AM176" i="8" a="1"/>
  <c r="AM176" i="8" s="1"/>
  <c r="Y145" i="8" a="1"/>
  <c r="Y145" i="8" s="1"/>
  <c r="X147" i="8" a="1"/>
  <c r="X147" i="8" s="1"/>
  <c r="AL154" i="8" a="1"/>
  <c r="AL154" i="8" s="1"/>
  <c r="AS158" i="8" a="1"/>
  <c r="AS158" i="8" s="1"/>
  <c r="AS156" i="8" a="1"/>
  <c r="AS156" i="8" s="1"/>
  <c r="AK174" i="8" a="1"/>
  <c r="AK174" i="8" s="1"/>
  <c r="AL146" i="8" a="1"/>
  <c r="AL146" i="8" s="1"/>
  <c r="AO172" i="8" a="1"/>
  <c r="AO172" i="8" s="1"/>
  <c r="Z165" i="8" a="1"/>
  <c r="Z165" i="8" s="1"/>
  <c r="T170" i="8" a="1"/>
  <c r="T170" i="8" s="1"/>
  <c r="AL142" i="8" a="1"/>
  <c r="AL142" i="8" s="1"/>
  <c r="AR168" i="8" a="1"/>
  <c r="AR168" i="8" s="1"/>
  <c r="AH167" i="8" a="1"/>
  <c r="AH167" i="8" s="1"/>
  <c r="U146" i="8" a="1"/>
  <c r="U146" i="8" s="1"/>
  <c r="AI141" i="8" a="1"/>
  <c r="AI141" i="8" s="1"/>
  <c r="T150" i="8" a="1"/>
  <c r="T150" i="8" s="1"/>
  <c r="AQ152" i="8" a="1"/>
  <c r="AQ152" i="8" s="1"/>
  <c r="AH172" i="8" a="1"/>
  <c r="AH172" i="8" s="1"/>
  <c r="AQ154" i="8" a="1"/>
  <c r="AQ154" i="8" s="1"/>
  <c r="S164" i="8" a="1"/>
  <c r="S164" i="8" s="1"/>
  <c r="U154" i="8" a="1"/>
  <c r="U154" i="8" s="1"/>
  <c r="AS160" i="8" a="1"/>
  <c r="AS160" i="8" s="1"/>
  <c r="AA150" i="8" a="1"/>
  <c r="AA150" i="8" s="1"/>
  <c r="AR174" i="8" a="1"/>
  <c r="AR174" i="8" s="1"/>
  <c r="AQ167" i="8" a="1"/>
  <c r="AQ167" i="8" s="1"/>
  <c r="AD175" i="8" a="1"/>
  <c r="AD175" i="8" s="1"/>
  <c r="AJ168" i="8" a="1"/>
  <c r="AJ168" i="8" s="1"/>
  <c r="AK162" i="8" a="1"/>
  <c r="AK162" i="8" s="1"/>
  <c r="R167" i="8" a="1"/>
  <c r="R167" i="8" s="1"/>
  <c r="AE148" i="8" a="1"/>
  <c r="AE148" i="8" s="1"/>
  <c r="AI173" i="8" a="1"/>
  <c r="AI173" i="8" s="1"/>
  <c r="T145" i="8" a="1"/>
  <c r="T145" i="8" s="1"/>
  <c r="X170" i="8" a="1"/>
  <c r="X170" i="8" s="1"/>
  <c r="AB164" i="8" a="1"/>
  <c r="AB164" i="8" s="1"/>
  <c r="AC174" i="8" a="1"/>
  <c r="AC174" i="8" s="1"/>
  <c r="AG158" i="8" a="1"/>
  <c r="AG158" i="8" s="1"/>
  <c r="AF152" i="8" a="1"/>
  <c r="AF152" i="8" s="1"/>
  <c r="AE166" i="8" a="1"/>
  <c r="AE166" i="8" s="1"/>
  <c r="AB168" i="8" a="1"/>
  <c r="AB168" i="8" s="1"/>
  <c r="S171" i="8" a="1"/>
  <c r="S171" i="8" s="1"/>
  <c r="AE163" i="8" a="1"/>
  <c r="AE163" i="8" s="1"/>
  <c r="AO164" i="8" a="1"/>
  <c r="AO164" i="8" s="1"/>
  <c r="R163" i="8" a="1"/>
  <c r="R163" i="8" s="1"/>
  <c r="AQ171" i="8" a="1"/>
  <c r="AQ171" i="8" s="1"/>
  <c r="AR145" i="8" a="1"/>
  <c r="AR145" i="8" s="1"/>
  <c r="AE164" i="8" a="1"/>
  <c r="AE164" i="8" s="1"/>
  <c r="AD164" i="8" a="1"/>
  <c r="AD164" i="8" s="1"/>
  <c r="AR158" i="8" a="1"/>
  <c r="AR158" i="8" s="1"/>
  <c r="AJ172" i="8" a="1"/>
  <c r="AJ172" i="8" s="1"/>
  <c r="AA166" i="8" a="1"/>
  <c r="AA166" i="8" s="1"/>
  <c r="Y143" i="8" a="1"/>
  <c r="Y143" i="8" s="1"/>
  <c r="T152" i="8" a="1"/>
  <c r="T152" i="8" s="1"/>
  <c r="W170" i="8" a="1"/>
  <c r="W170" i="8" s="1"/>
  <c r="AH162" i="8" a="1"/>
  <c r="AH162" i="8" s="1"/>
  <c r="AS151" i="8" a="1"/>
  <c r="AS151" i="8" s="1"/>
  <c r="AQ159" i="8" a="1"/>
  <c r="AQ159" i="8" s="1"/>
  <c r="AK164" i="8" a="1"/>
  <c r="AK164" i="8" s="1"/>
  <c r="AI174" i="8" a="1"/>
  <c r="AI174" i="8" s="1"/>
  <c r="AJ156" i="8" a="1"/>
  <c r="AJ156" i="8" s="1"/>
  <c r="AB161" i="8" a="1"/>
  <c r="AB161" i="8" s="1"/>
  <c r="AD173" i="8" a="1"/>
  <c r="AD173" i="8" s="1"/>
  <c r="AN161" i="8" a="1"/>
  <c r="AN161" i="8" s="1"/>
  <c r="T169" i="8" a="1"/>
  <c r="T169" i="8" s="1"/>
  <c r="X143" i="8" a="1"/>
  <c r="X143" i="8" s="1"/>
  <c r="AI165" i="8" a="1"/>
  <c r="AI165" i="8" s="1"/>
  <c r="AQ147" i="8" a="1"/>
  <c r="AQ147" i="8" s="1"/>
  <c r="AG172" i="8" a="1"/>
  <c r="AG172" i="8" s="1"/>
  <c r="AK153" i="8" a="1"/>
  <c r="AK153" i="8" s="1"/>
  <c r="AB150" i="8" a="1"/>
  <c r="AB150" i="8" s="1"/>
  <c r="AA153" i="8" a="1"/>
  <c r="AA153" i="8" s="1"/>
  <c r="AC152" i="8" a="1"/>
  <c r="AC152" i="8" s="1"/>
  <c r="W155" i="8" a="1"/>
  <c r="W155" i="8" s="1"/>
  <c r="K152" i="8" a="1"/>
  <c r="K152" i="8" s="1"/>
  <c r="B16" i="8" s="1"/>
  <c r="AD176" i="8" a="1"/>
  <c r="AD176" i="8" s="1"/>
  <c r="AD174" i="8" a="1"/>
  <c r="AD174" i="8" s="1"/>
  <c r="AN158" i="8" a="1"/>
  <c r="AN158" i="8" s="1"/>
  <c r="X151" i="8" a="1"/>
  <c r="X151" i="8" s="1"/>
  <c r="L175" i="8" a="1"/>
  <c r="L175" i="8" s="1"/>
  <c r="C39" i="8" s="1"/>
  <c r="AL150" i="8" a="1"/>
  <c r="AL150" i="8" s="1"/>
  <c r="U147" i="8" a="1"/>
  <c r="U147" i="8" s="1"/>
  <c r="S161" i="8" a="1"/>
  <c r="S161" i="8" s="1"/>
  <c r="W159" i="8" a="1"/>
  <c r="W159" i="8" s="1"/>
  <c r="V146" i="8" a="1"/>
  <c r="V146" i="8" s="1"/>
  <c r="AJ154" i="8" a="1"/>
  <c r="AJ154" i="8" s="1"/>
  <c r="AS153" i="8" a="1"/>
  <c r="AS153" i="8" s="1"/>
  <c r="AA168" i="8" a="1"/>
  <c r="AA168" i="8" s="1"/>
  <c r="AR154" i="8" a="1"/>
  <c r="AR154" i="8" s="1"/>
  <c r="AJ151" i="8" a="1"/>
  <c r="AJ151" i="8" s="1"/>
  <c r="K148" i="8" a="1"/>
  <c r="K148" i="8" s="1"/>
  <c r="B12" i="8" s="1"/>
  <c r="AE165" i="8" a="1"/>
  <c r="AE165" i="8" s="1"/>
  <c r="AF162" i="8" a="1"/>
  <c r="AF162" i="8" s="1"/>
  <c r="U169" i="8" a="1"/>
  <c r="U169" i="8" s="1"/>
  <c r="AA173" i="8" a="1"/>
  <c r="AA173" i="8" s="1"/>
  <c r="V143" i="8" a="1"/>
  <c r="V143" i="8" s="1"/>
  <c r="AE169" i="8" a="1"/>
  <c r="AE169" i="8" s="1"/>
  <c r="R172" i="8" a="1"/>
  <c r="R172" i="8" s="1"/>
  <c r="T144" i="8" a="1"/>
  <c r="T144" i="8" s="1"/>
  <c r="AK148" i="8" a="1"/>
  <c r="AK148" i="8" s="1"/>
  <c r="AO165" i="8" a="1"/>
  <c r="AO165" i="8" s="1"/>
  <c r="AM174" i="8" a="1"/>
  <c r="AM174" i="8" s="1"/>
  <c r="T141" i="8" a="1"/>
  <c r="T141" i="8" s="1"/>
  <c r="AC153" i="8" a="1"/>
  <c r="AC153" i="8" s="1"/>
  <c r="AC161" i="8" a="1"/>
  <c r="AC161" i="8" s="1"/>
  <c r="Y161" i="8" a="1"/>
  <c r="Y161" i="8" s="1"/>
  <c r="K166" i="8" a="1"/>
  <c r="K166" i="8" s="1"/>
  <c r="B30" i="8" s="1"/>
  <c r="T148" i="8" a="1"/>
  <c r="T148" i="8" s="1"/>
  <c r="AJ153" i="8" a="1"/>
  <c r="AJ153" i="8" s="1"/>
  <c r="AK176" i="8" a="1"/>
  <c r="AK176" i="8" s="1"/>
  <c r="U148" i="8" a="1"/>
  <c r="U148" i="8" s="1"/>
  <c r="AM156" i="8" a="1"/>
  <c r="AM156" i="8" s="1"/>
  <c r="L161" i="8" a="1"/>
  <c r="L161" i="8" s="1"/>
  <c r="C25" i="8" s="1"/>
  <c r="AF173" i="8" a="1"/>
  <c r="AF173" i="8" s="1"/>
  <c r="AP164" i="8" a="1"/>
  <c r="AP164" i="8" s="1"/>
  <c r="U145" i="8" a="1"/>
  <c r="U145" i="8" s="1"/>
  <c r="M160" i="8" a="1"/>
  <c r="M160" i="8" s="1"/>
  <c r="D24" i="8" s="1"/>
  <c r="E24" i="8" s="1"/>
  <c r="L146" i="8" a="1"/>
  <c r="L146" i="8" s="1"/>
  <c r="C10" i="8" s="1"/>
  <c r="AJ163" i="8" a="1"/>
  <c r="AJ163" i="8" s="1"/>
  <c r="M150" i="8" a="1"/>
  <c r="M150" i="8" s="1"/>
  <c r="D14" i="8" s="1"/>
  <c r="E14" i="8" s="1"/>
  <c r="AI153" i="8" a="1"/>
  <c r="AI153" i="8" s="1"/>
  <c r="S150" i="8" a="1"/>
  <c r="S150" i="8" s="1"/>
  <c r="V154" i="8" a="1"/>
  <c r="V154" i="8" s="1"/>
  <c r="AM141" i="8" a="1"/>
  <c r="AM141" i="8" s="1"/>
  <c r="L172" i="8" a="1"/>
  <c r="L172" i="8" s="1"/>
  <c r="C36" i="8" s="1"/>
  <c r="X171" i="8" a="1"/>
  <c r="X171" i="8" s="1"/>
  <c r="V174" i="8" a="1"/>
  <c r="V174" i="8" s="1"/>
  <c r="S172" i="8" a="1"/>
  <c r="S172" i="8" s="1"/>
  <c r="V165" i="8" a="1"/>
  <c r="V165" i="8" s="1"/>
  <c r="AF154" i="8" a="1"/>
  <c r="AF154" i="8" s="1"/>
  <c r="AH164" i="8" a="1"/>
  <c r="AH164" i="8" s="1"/>
  <c r="AD149" i="8" a="1"/>
  <c r="AD149" i="8" s="1"/>
  <c r="R144" i="8" a="1"/>
  <c r="R144" i="8" s="1"/>
  <c r="T165" i="8" a="1"/>
  <c r="T165" i="8" s="1"/>
  <c r="AN155" i="8" a="1"/>
  <c r="AN155" i="8" s="1"/>
  <c r="K168" i="8" a="1"/>
  <c r="K168" i="8" s="1"/>
  <c r="B32" i="8" s="1"/>
  <c r="AB165" i="8" a="1"/>
  <c r="AB165" i="8" s="1"/>
  <c r="Y168" i="8" a="1"/>
  <c r="Y168" i="8" s="1"/>
  <c r="U175" i="8" a="1"/>
  <c r="U175" i="8" s="1"/>
  <c r="AC170" i="8" a="1"/>
  <c r="AC170" i="8" s="1"/>
  <c r="AB174" i="8" a="1"/>
  <c r="AB174" i="8" s="1"/>
  <c r="AG174" i="8" a="1"/>
  <c r="AG174" i="8" s="1"/>
  <c r="U162" i="8" a="1"/>
  <c r="U162" i="8" s="1"/>
  <c r="Z152" i="8" a="1"/>
  <c r="Z152" i="8" s="1"/>
  <c r="AO150" i="8" a="1"/>
  <c r="AO150" i="8" s="1"/>
  <c r="AM165" i="8" a="1"/>
  <c r="AM165" i="8" s="1"/>
  <c r="Y153" i="8" a="1"/>
  <c r="Y153" i="8" s="1"/>
  <c r="AP150" i="8" a="1"/>
  <c r="AP150" i="8" s="1"/>
  <c r="M174" i="8" a="1"/>
  <c r="M174" i="8" s="1"/>
  <c r="D38" i="8" s="1"/>
  <c r="E38" i="8" s="1"/>
  <c r="AA151" i="8" a="1"/>
  <c r="AA151" i="8" s="1"/>
  <c r="AA152" i="8" a="1"/>
  <c r="AA152" i="8" s="1"/>
  <c r="AB172" i="8" a="1"/>
  <c r="AB172" i="8" s="1"/>
  <c r="AB146" i="8" a="1"/>
  <c r="AB146" i="8" s="1"/>
  <c r="AJ158" i="8" a="1"/>
  <c r="AJ158" i="8" s="1"/>
  <c r="K150" i="8" a="1"/>
  <c r="K150" i="8" s="1"/>
  <c r="B14" i="8" s="1"/>
  <c r="AL151" i="8" a="1"/>
  <c r="AL151" i="8" s="1"/>
  <c r="AR166" i="8" a="1"/>
  <c r="AR166" i="8" s="1"/>
  <c r="X144" i="8" a="1"/>
  <c r="X144" i="8" s="1"/>
  <c r="AL162" i="8" a="1"/>
  <c r="AL162" i="8" s="1"/>
  <c r="AQ144" i="8" a="1"/>
  <c r="AQ144" i="8" s="1"/>
  <c r="AF172" i="8" a="1"/>
  <c r="AF172" i="8" s="1"/>
  <c r="M142" i="8" a="1"/>
  <c r="M142" i="8" s="1"/>
  <c r="D6" i="8" s="1"/>
  <c r="E6" i="8" s="1"/>
  <c r="K154" i="8" a="1"/>
  <c r="K154" i="8" s="1"/>
  <c r="B18" i="8" s="1"/>
  <c r="AG173" i="8" a="1"/>
  <c r="AG173" i="8" s="1"/>
  <c r="AE172" i="8" a="1"/>
  <c r="AE172" i="8" s="1"/>
  <c r="U173" i="8" a="1"/>
  <c r="U173" i="8" s="1"/>
  <c r="R154" i="8" a="1"/>
  <c r="R154" i="8" s="1"/>
  <c r="W144" i="8" a="1"/>
  <c r="W144" i="8" s="1"/>
  <c r="L167" i="8" a="1"/>
  <c r="L167" i="8" s="1"/>
  <c r="C31" i="8" s="1"/>
  <c r="AD166" i="8" a="1"/>
  <c r="AD166" i="8" s="1"/>
  <c r="X156" i="8" a="1"/>
  <c r="X156" i="8" s="1"/>
  <c r="M145" i="8" a="1"/>
  <c r="M145" i="8" s="1"/>
  <c r="D9" i="8" s="1"/>
  <c r="E9" i="8" s="1"/>
  <c r="AI155" i="8" a="1"/>
  <c r="AI155" i="8" s="1"/>
  <c r="AE151" i="8" a="1"/>
  <c r="AE151" i="8" s="1"/>
  <c r="V160" i="8" a="1"/>
  <c r="V160" i="8" s="1"/>
  <c r="AH171" i="8" a="1"/>
  <c r="AH171" i="8" s="1"/>
  <c r="AM152" i="8" a="1"/>
  <c r="AM152" i="8" s="1"/>
  <c r="AP171" i="8" a="1"/>
  <c r="AP171" i="8" s="1"/>
  <c r="AF143" i="8" a="1"/>
  <c r="AF143" i="8" s="1"/>
  <c r="L158" i="8" a="1"/>
  <c r="L158" i="8" s="1"/>
  <c r="C22" i="8" s="1"/>
  <c r="AG156" i="8" a="1"/>
  <c r="AG156" i="8" s="1"/>
  <c r="K155" i="8" a="1"/>
  <c r="K155" i="8" s="1"/>
  <c r="B19" i="8" s="1"/>
  <c r="AR169" i="8" a="1"/>
  <c r="AR169" i="8" s="1"/>
  <c r="AO147" i="8" a="1"/>
  <c r="AO147" i="8" s="1"/>
  <c r="R143" i="8" a="1"/>
  <c r="R143" i="8" s="1"/>
  <c r="AF170" i="8" a="1"/>
  <c r="AF170" i="8" s="1"/>
  <c r="AK167" i="8" a="1"/>
  <c r="AK167" i="8" s="1"/>
  <c r="AI162" i="8" a="1"/>
  <c r="AI162" i="8" s="1"/>
  <c r="AN173" i="8" a="1"/>
  <c r="AN173" i="8" s="1"/>
  <c r="AQ169" i="8" a="1"/>
  <c r="AQ169" i="8" s="1"/>
  <c r="AA176" i="8" a="1"/>
  <c r="AA176" i="8" s="1"/>
  <c r="AJ148" i="8" a="1"/>
  <c r="AJ148" i="8" s="1"/>
  <c r="T237" i="8" a="1"/>
  <c r="T237" i="8" s="1"/>
  <c r="J12" i="10" s="1"/>
  <c r="M258" i="8" a="1"/>
  <c r="M258" i="8" s="1"/>
  <c r="C39" i="10" s="1"/>
  <c r="D39" i="10" s="1"/>
  <c r="AF260" i="8" a="1"/>
  <c r="AF260" i="8" s="1"/>
  <c r="V41" i="10" s="1"/>
  <c r="W241" i="8" a="1"/>
  <c r="W241" i="8" s="1"/>
  <c r="M16" i="10" s="1"/>
  <c r="S266" i="8" a="1"/>
  <c r="S266" i="8" s="1"/>
  <c r="I47" i="10" s="1"/>
  <c r="X233" i="8" a="1"/>
  <c r="X233" i="8" s="1"/>
  <c r="N8" i="10" s="1"/>
  <c r="U249" i="8" a="1"/>
  <c r="U249" i="8" s="1"/>
  <c r="K24" i="10" s="1"/>
  <c r="AF257" i="8" a="1"/>
  <c r="AF257" i="8" s="1"/>
  <c r="V38" i="10" s="1"/>
  <c r="AE254" i="8" a="1"/>
  <c r="AE254" i="8" s="1"/>
  <c r="U29" i="10" s="1"/>
  <c r="AM240" i="8" a="1"/>
  <c r="AM240" i="8" s="1"/>
  <c r="AC15" i="10" s="1"/>
  <c r="L264" i="8" a="1"/>
  <c r="L264" i="8" s="1"/>
  <c r="B45" i="10" s="1"/>
  <c r="A45" i="10" s="1"/>
  <c r="Y235" i="8" a="1"/>
  <c r="Y235" i="8" s="1"/>
  <c r="O10" i="10" s="1"/>
  <c r="AM261" i="8" a="1"/>
  <c r="AM261" i="8" s="1"/>
  <c r="AC42" i="10" s="1"/>
  <c r="S237" i="8" a="1"/>
  <c r="S237" i="8" s="1"/>
  <c r="I12" i="10" s="1"/>
  <c r="AH254" i="8" a="1"/>
  <c r="AH254" i="8" s="1"/>
  <c r="X29" i="10" s="1"/>
  <c r="R250" i="8" a="1"/>
  <c r="R250" i="8" s="1"/>
  <c r="H25" i="10" s="1"/>
  <c r="AH240" i="8" a="1"/>
  <c r="AH240" i="8" s="1"/>
  <c r="X15" i="10" s="1"/>
  <c r="Y242" i="8" a="1"/>
  <c r="Y242" i="8" s="1"/>
  <c r="O17" i="10" s="1"/>
  <c r="K242" i="8" a="1"/>
  <c r="K242" i="8" s="1"/>
  <c r="S256" i="8" a="1"/>
  <c r="S256" i="8" s="1"/>
  <c r="I37" i="10" s="1"/>
  <c r="T263" i="8" a="1"/>
  <c r="T263" i="8" s="1"/>
  <c r="J44" i="10" s="1"/>
  <c r="Z248" i="8" a="1"/>
  <c r="Z248" i="8" s="1"/>
  <c r="P23" i="10" s="1"/>
  <c r="V255" i="8" a="1"/>
  <c r="V255" i="8" s="1"/>
  <c r="L36" i="10" s="1"/>
  <c r="AI251" i="8" a="1"/>
  <c r="AI251" i="8" s="1"/>
  <c r="Y26" i="10" s="1"/>
  <c r="AB232" i="8" a="1"/>
  <c r="AB232" i="8" s="1"/>
  <c r="R7" i="10" s="1"/>
  <c r="V241" i="8" a="1"/>
  <c r="V241" i="8" s="1"/>
  <c r="L16" i="10" s="1"/>
  <c r="L242" i="8" a="1"/>
  <c r="L242" i="8" s="1"/>
  <c r="B17" i="10" s="1"/>
  <c r="AE261" i="8" a="1"/>
  <c r="AE261" i="8" s="1"/>
  <c r="U42" i="10" s="1"/>
  <c r="AO248" i="8" a="1"/>
  <c r="AO248" i="8" s="1"/>
  <c r="AE23" i="10" s="1"/>
  <c r="AI231" i="8" a="1"/>
  <c r="AI231" i="8" s="1"/>
  <c r="AM253" i="8" a="1"/>
  <c r="AM253" i="8" s="1"/>
  <c r="AC28" i="10" s="1"/>
  <c r="T235" i="8" a="1"/>
  <c r="T235" i="8" s="1"/>
  <c r="J10" i="10" s="1"/>
  <c r="T253" i="8" a="1"/>
  <c r="T253" i="8" s="1"/>
  <c r="J28" i="10" s="1"/>
  <c r="AC237" i="8" a="1"/>
  <c r="AC237" i="8" s="1"/>
  <c r="S12" i="10" s="1"/>
  <c r="V234" i="8" a="1"/>
  <c r="V234" i="8" s="1"/>
  <c r="L9" i="10" s="1"/>
  <c r="M261" i="8" a="1"/>
  <c r="M261" i="8" s="1"/>
  <c r="C42" i="10" s="1"/>
  <c r="D42" i="10" s="1"/>
  <c r="AO265" i="8" a="1"/>
  <c r="AO265" i="8" s="1"/>
  <c r="AE46" i="10" s="1"/>
  <c r="AM245" i="8" a="1"/>
  <c r="AM245" i="8" s="1"/>
  <c r="AC20" i="10" s="1"/>
  <c r="AD241" i="8" a="1"/>
  <c r="AD241" i="8" s="1"/>
  <c r="T16" i="10" s="1"/>
  <c r="V262" i="8" a="1"/>
  <c r="V262" i="8" s="1"/>
  <c r="L43" i="10" s="1"/>
  <c r="R239" i="8" a="1"/>
  <c r="R239" i="8" s="1"/>
  <c r="H14" i="10" s="1"/>
  <c r="AF242" i="8" a="1"/>
  <c r="AF242" i="8" s="1"/>
  <c r="V17" i="10" s="1"/>
  <c r="AS251" i="8" a="1"/>
  <c r="AS251" i="8" s="1"/>
  <c r="AI26" i="10" s="1"/>
  <c r="AJ241" i="8" a="1"/>
  <c r="AJ241" i="8" s="1"/>
  <c r="Z16" i="10" s="1"/>
  <c r="AB250" i="8" a="1"/>
  <c r="AB250" i="8" s="1"/>
  <c r="R25" i="10" s="1"/>
  <c r="AB257" i="8" a="1"/>
  <c r="AB257" i="8" s="1"/>
  <c r="R38" i="10" s="1"/>
  <c r="M241" i="8" a="1"/>
  <c r="M241" i="8" s="1"/>
  <c r="C16" i="10" s="1"/>
  <c r="D16" i="10" s="1"/>
  <c r="K239" i="8" a="1"/>
  <c r="K239" i="8" s="1"/>
  <c r="X243" i="8" a="1"/>
  <c r="X243" i="8" s="1"/>
  <c r="N18" i="10" s="1"/>
  <c r="W236" i="8" a="1"/>
  <c r="W236" i="8" s="1"/>
  <c r="M11" i="10" s="1"/>
  <c r="AH261" i="8" a="1"/>
  <c r="AH261" i="8" s="1"/>
  <c r="X42" i="10" s="1"/>
  <c r="AR254" i="8" a="1"/>
  <c r="AR254" i="8" s="1"/>
  <c r="AH29" i="10" s="1"/>
  <c r="AD263" i="8" a="1"/>
  <c r="AD263" i="8" s="1"/>
  <c r="T44" i="10" s="1"/>
  <c r="AL253" i="8" a="1"/>
  <c r="AL253" i="8" s="1"/>
  <c r="AB28" i="10" s="1"/>
  <c r="AQ250" i="8" a="1"/>
  <c r="AQ250" i="8" s="1"/>
  <c r="AG25" i="10" s="1"/>
  <c r="X234" i="8" a="1"/>
  <c r="X234" i="8" s="1"/>
  <c r="N9" i="10" s="1"/>
  <c r="M232" i="8" a="1"/>
  <c r="M232" i="8" s="1"/>
  <c r="C7" i="10" s="1"/>
  <c r="D7" i="10" s="1"/>
  <c r="W257" i="8" a="1"/>
  <c r="W257" i="8" s="1"/>
  <c r="M38" i="10" s="1"/>
  <c r="AD235" i="8" a="1"/>
  <c r="AD235" i="8" s="1"/>
  <c r="T10" i="10" s="1"/>
  <c r="AN265" i="8" a="1"/>
  <c r="AN265" i="8" s="1"/>
  <c r="AD46" i="10" s="1"/>
  <c r="U250" i="8" a="1"/>
  <c r="U250" i="8" s="1"/>
  <c r="K25" i="10" s="1"/>
  <c r="T249" i="8" a="1"/>
  <c r="T249" i="8" s="1"/>
  <c r="J24" i="10" s="1"/>
  <c r="U254" i="8" a="1"/>
  <c r="U254" i="8" s="1"/>
  <c r="K29" i="10" s="1"/>
  <c r="AC236" i="8" a="1"/>
  <c r="AC236" i="8" s="1"/>
  <c r="S11" i="10" s="1"/>
  <c r="AA240" i="8" a="1"/>
  <c r="AA240" i="8" s="1"/>
  <c r="Q15" i="10" s="1"/>
  <c r="AP239" i="8" a="1"/>
  <c r="AP239" i="8" s="1"/>
  <c r="AF14" i="10" s="1"/>
  <c r="M266" i="8" a="1"/>
  <c r="M266" i="8" s="1"/>
  <c r="C47" i="10" s="1"/>
  <c r="D47" i="10" s="1"/>
  <c r="AA241" i="8" a="1"/>
  <c r="AA241" i="8" s="1"/>
  <c r="Q16" i="10" s="1"/>
  <c r="T250" i="8" a="1"/>
  <c r="T250" i="8" s="1"/>
  <c r="J25" i="10" s="1"/>
  <c r="AS244" i="8" a="1"/>
  <c r="AS244" i="8" s="1"/>
  <c r="AI19" i="10" s="1"/>
  <c r="AF267" i="8" a="1"/>
  <c r="AF267" i="8" s="1"/>
  <c r="AS248" i="8" a="1"/>
  <c r="AS248" i="8" s="1"/>
  <c r="AI23" i="10" s="1"/>
  <c r="AS242" i="8" a="1"/>
  <c r="AS242" i="8" s="1"/>
  <c r="AI17" i="10" s="1"/>
  <c r="AC234" i="8" a="1"/>
  <c r="AC234" i="8" s="1"/>
  <c r="S9" i="10" s="1"/>
  <c r="AI232" i="8" a="1"/>
  <c r="AI232" i="8" s="1"/>
  <c r="Y7" i="10" s="1"/>
  <c r="M239" i="8" a="1"/>
  <c r="M239" i="8" s="1"/>
  <c r="C14" i="10" s="1"/>
  <c r="D14" i="10" s="1"/>
  <c r="AE246" i="8" a="1"/>
  <c r="AE246" i="8" s="1"/>
  <c r="U21" i="10" s="1"/>
  <c r="AD244" i="8" a="1"/>
  <c r="AD244" i="8" s="1"/>
  <c r="T19" i="10" s="1"/>
  <c r="Y266" i="8" a="1"/>
  <c r="Y266" i="8" s="1"/>
  <c r="O47" i="10" s="1"/>
  <c r="AG240" i="8" a="1"/>
  <c r="AG240" i="8" s="1"/>
  <c r="W15" i="10" s="1"/>
  <c r="AH238" i="8" a="1"/>
  <c r="AH238" i="8" s="1"/>
  <c r="X13" i="10" s="1"/>
  <c r="AB245" i="8" a="1"/>
  <c r="AB245" i="8" s="1"/>
  <c r="R20" i="10" s="1"/>
  <c r="AK262" i="8" a="1"/>
  <c r="AK262" i="8" s="1"/>
  <c r="AA43" i="10" s="1"/>
  <c r="AA248" i="8" a="1"/>
  <c r="AA248" i="8" s="1"/>
  <c r="Q23" i="10" s="1"/>
  <c r="AL251" i="8" a="1"/>
  <c r="AL251" i="8" s="1"/>
  <c r="AB26" i="10" s="1"/>
  <c r="X237" i="8" a="1"/>
  <c r="X237" i="8" s="1"/>
  <c r="N12" i="10" s="1"/>
  <c r="R243" i="8" a="1"/>
  <c r="R243" i="8" s="1"/>
  <c r="H18" i="10" s="1"/>
  <c r="AM250" i="8" a="1"/>
  <c r="AM250" i="8" s="1"/>
  <c r="AC25" i="10" s="1"/>
  <c r="AO250" i="8" a="1"/>
  <c r="AO250" i="8" s="1"/>
  <c r="AE25" i="10" s="1"/>
  <c r="S253" i="8" a="1"/>
  <c r="S253" i="8" s="1"/>
  <c r="I28" i="10" s="1"/>
  <c r="AF239" i="8" a="1"/>
  <c r="AF239" i="8" s="1"/>
  <c r="V14" i="10" s="1"/>
  <c r="Z236" i="8" a="1"/>
  <c r="Z236" i="8" s="1"/>
  <c r="P11" i="10" s="1"/>
  <c r="AS265" i="8" a="1"/>
  <c r="AS265" i="8" s="1"/>
  <c r="AI46" i="10" s="1"/>
  <c r="AS262" i="8" a="1"/>
  <c r="AS262" i="8" s="1"/>
  <c r="AI43" i="10" s="1"/>
  <c r="AM237" i="8" a="1"/>
  <c r="AM237" i="8" s="1"/>
  <c r="AC12" i="10" s="1"/>
  <c r="L252" i="8" a="1"/>
  <c r="L252" i="8" s="1"/>
  <c r="B27" i="10" s="1"/>
  <c r="AH251" i="8" a="1"/>
  <c r="AH251" i="8" s="1"/>
  <c r="X26" i="10" s="1"/>
  <c r="AL261" i="8" a="1"/>
  <c r="AL261" i="8" s="1"/>
  <c r="AB42" i="10" s="1"/>
  <c r="K243" i="8" a="1"/>
  <c r="K243" i="8" s="1"/>
  <c r="AM267" i="8" a="1"/>
  <c r="AM267" i="8" s="1"/>
  <c r="AQ244" i="8" a="1"/>
  <c r="AQ244" i="8" s="1"/>
  <c r="AG19" i="10" s="1"/>
  <c r="W242" i="8" a="1"/>
  <c r="W242" i="8" s="1"/>
  <c r="M17" i="10" s="1"/>
  <c r="AK260" i="8" a="1"/>
  <c r="AK260" i="8" s="1"/>
  <c r="AA41" i="10" s="1"/>
  <c r="AD259" i="8" a="1"/>
  <c r="AD259" i="8" s="1"/>
  <c r="T40" i="10" s="1"/>
  <c r="M260" i="8" a="1"/>
  <c r="M260" i="8" s="1"/>
  <c r="C41" i="10" s="1"/>
  <c r="D41" i="10" s="1"/>
  <c r="AJ261" i="8" a="1"/>
  <c r="AJ261" i="8" s="1"/>
  <c r="Z42" i="10" s="1"/>
  <c r="L254" i="8" a="1"/>
  <c r="L254" i="8" s="1"/>
  <c r="B29" i="10" s="1"/>
  <c r="AC250" i="8" a="1"/>
  <c r="AC250" i="8" s="1"/>
  <c r="S25" i="10" s="1"/>
  <c r="V245" i="8" a="1"/>
  <c r="V245" i="8" s="1"/>
  <c r="L20" i="10" s="1"/>
  <c r="AH262" i="8" a="1"/>
  <c r="AH262" i="8" s="1"/>
  <c r="X43" i="10" s="1"/>
  <c r="R231" i="8" a="1"/>
  <c r="R231" i="8" s="1"/>
  <c r="K246" i="8" a="1"/>
  <c r="K246" i="8" s="1"/>
  <c r="V257" i="8" a="1"/>
  <c r="V257" i="8" s="1"/>
  <c r="L38" i="10" s="1"/>
  <c r="W238" i="8" a="1"/>
  <c r="W238" i="8" s="1"/>
  <c r="M13" i="10" s="1"/>
  <c r="AI240" i="8" a="1"/>
  <c r="AI240" i="8" s="1"/>
  <c r="Y15" i="10" s="1"/>
  <c r="L234" i="8" a="1"/>
  <c r="L234" i="8" s="1"/>
  <c r="B9" i="10" s="1"/>
  <c r="AO256" i="8" a="1"/>
  <c r="AO256" i="8" s="1"/>
  <c r="AE37" i="10" s="1"/>
  <c r="AH257" i="8" a="1"/>
  <c r="AH257" i="8" s="1"/>
  <c r="X38" i="10" s="1"/>
  <c r="AD243" i="8" a="1"/>
  <c r="AD243" i="8" s="1"/>
  <c r="T18" i="10" s="1"/>
  <c r="AO231" i="8" a="1"/>
  <c r="AO231" i="8" s="1"/>
  <c r="AB251" i="8" a="1"/>
  <c r="AB251" i="8" s="1"/>
  <c r="R26" i="10" s="1"/>
  <c r="AN239" i="8" a="1"/>
  <c r="AN239" i="8" s="1"/>
  <c r="AD14" i="10" s="1"/>
  <c r="L232" i="8" a="1"/>
  <c r="L232" i="8" s="1"/>
  <c r="B7" i="10" s="1"/>
  <c r="AD254" i="8" a="1"/>
  <c r="AD254" i="8" s="1"/>
  <c r="T29" i="10" s="1"/>
  <c r="AP256" i="8" a="1"/>
  <c r="AP256" i="8" s="1"/>
  <c r="AF37" i="10" s="1"/>
  <c r="AN262" i="8" a="1"/>
  <c r="AN262" i="8" s="1"/>
  <c r="AD43" i="10" s="1"/>
  <c r="R267" i="8" a="1"/>
  <c r="R267" i="8" s="1"/>
  <c r="AJ243" i="8" a="1"/>
  <c r="AJ243" i="8" s="1"/>
  <c r="Z18" i="10" s="1"/>
  <c r="AP233" i="8" a="1"/>
  <c r="AP233" i="8" s="1"/>
  <c r="AF8" i="10" s="1"/>
  <c r="Y241" i="8" a="1"/>
  <c r="Y241" i="8" s="1"/>
  <c r="O16" i="10" s="1"/>
  <c r="X260" i="8" a="1"/>
  <c r="X260" i="8" s="1"/>
  <c r="N41" i="10" s="1"/>
  <c r="AK255" i="8" a="1"/>
  <c r="AK255" i="8" s="1"/>
  <c r="AA36" i="10" s="1"/>
  <c r="Y253" i="8" a="1"/>
  <c r="Y253" i="8" s="1"/>
  <c r="O28" i="10" s="1"/>
  <c r="AG238" i="8" a="1"/>
  <c r="AG238" i="8" s="1"/>
  <c r="W13" i="10" s="1"/>
  <c r="R244" i="8" a="1"/>
  <c r="R244" i="8" s="1"/>
  <c r="H19" i="10" s="1"/>
  <c r="AR266" i="8" a="1"/>
  <c r="AR266" i="8" s="1"/>
  <c r="AH47" i="10" s="1"/>
  <c r="AN261" i="8" a="1"/>
  <c r="AN261" i="8" s="1"/>
  <c r="AD42" i="10" s="1"/>
  <c r="AA234" i="8" a="1"/>
  <c r="AA234" i="8" s="1"/>
  <c r="Q9" i="10" s="1"/>
  <c r="AA253" i="8" a="1"/>
  <c r="AA253" i="8" s="1"/>
  <c r="Q28" i="10" s="1"/>
  <c r="AP235" i="8" a="1"/>
  <c r="AP235" i="8" s="1"/>
  <c r="AF10" i="10" s="1"/>
  <c r="AN235" i="8" a="1"/>
  <c r="AN235" i="8" s="1"/>
  <c r="AD10" i="10" s="1"/>
  <c r="AM247" i="8" a="1"/>
  <c r="AM247" i="8" s="1"/>
  <c r="AC22" i="10" s="1"/>
  <c r="AH234" i="8" a="1"/>
  <c r="AH234" i="8" s="1"/>
  <c r="X9" i="10" s="1"/>
  <c r="AF261" i="8" a="1"/>
  <c r="AF261" i="8" s="1"/>
  <c r="V42" i="10" s="1"/>
  <c r="AQ255" i="8" a="1"/>
  <c r="AQ255" i="8" s="1"/>
  <c r="AG36" i="10" s="1"/>
  <c r="AG232" i="8" a="1"/>
  <c r="AG232" i="8" s="1"/>
  <c r="W7" i="10" s="1"/>
  <c r="M238" i="8" a="1"/>
  <c r="M238" i="8" s="1"/>
  <c r="C13" i="10" s="1"/>
  <c r="D13" i="10" s="1"/>
  <c r="AG231" i="8" a="1"/>
  <c r="AG231" i="8" s="1"/>
  <c r="AK267" i="8" a="1"/>
  <c r="AK267" i="8" s="1"/>
  <c r="AE241" i="8" a="1"/>
  <c r="AE241" i="8" s="1"/>
  <c r="U16" i="10" s="1"/>
  <c r="AC263" i="8" a="1"/>
  <c r="AC263" i="8" s="1"/>
  <c r="S44" i="10" s="1"/>
  <c r="S265" i="8" a="1"/>
  <c r="S265" i="8" s="1"/>
  <c r="I46" i="10" s="1"/>
  <c r="AS243" i="8" a="1"/>
  <c r="AS243" i="8" s="1"/>
  <c r="AI18" i="10" s="1"/>
  <c r="AR255" i="8" a="1"/>
  <c r="AR255" i="8" s="1"/>
  <c r="AH36" i="10" s="1"/>
  <c r="T239" i="8" a="1"/>
  <c r="T239" i="8" s="1"/>
  <c r="J14" i="10" s="1"/>
  <c r="AH263" i="8" a="1"/>
  <c r="AH263" i="8" s="1"/>
  <c r="X44" i="10" s="1"/>
  <c r="X252" i="8" a="1"/>
  <c r="X252" i="8" s="1"/>
  <c r="N27" i="10" s="1"/>
  <c r="AG245" i="8" a="1"/>
  <c r="AG245" i="8" s="1"/>
  <c r="W20" i="10" s="1"/>
  <c r="Z244" i="8" a="1"/>
  <c r="Z244" i="8" s="1"/>
  <c r="P19" i="10" s="1"/>
  <c r="Z256" i="8" a="1"/>
  <c r="Z256" i="8" s="1"/>
  <c r="P37" i="10" s="1"/>
  <c r="S261" i="8" a="1"/>
  <c r="S261" i="8" s="1"/>
  <c r="I42" i="10" s="1"/>
  <c r="AE260" i="8" a="1"/>
  <c r="AE260" i="8" s="1"/>
  <c r="U41" i="10" s="1"/>
  <c r="AN257" i="8" a="1"/>
  <c r="AN257" i="8" s="1"/>
  <c r="AD38" i="10" s="1"/>
  <c r="AF244" i="8" a="1"/>
  <c r="AF244" i="8" s="1"/>
  <c r="V19" i="10" s="1"/>
  <c r="M264" i="8" a="1"/>
  <c r="M264" i="8" s="1"/>
  <c r="C45" i="10" s="1"/>
  <c r="D45" i="10" s="1"/>
  <c r="AH256" i="8" a="1"/>
  <c r="AH256" i="8" s="1"/>
  <c r="X37" i="10" s="1"/>
  <c r="AJ254" i="8" a="1"/>
  <c r="AJ254" i="8" s="1"/>
  <c r="Z29" i="10" s="1"/>
  <c r="T247" i="8" a="1"/>
  <c r="T247" i="8" s="1"/>
  <c r="J22" i="10" s="1"/>
  <c r="AQ258" i="8" a="1"/>
  <c r="AQ258" i="8" s="1"/>
  <c r="AG39" i="10" s="1"/>
  <c r="W253" i="8" a="1"/>
  <c r="W253" i="8" s="1"/>
  <c r="M28" i="10" s="1"/>
  <c r="AM263" i="8" a="1"/>
  <c r="AM263" i="8" s="1"/>
  <c r="AC44" i="10" s="1"/>
  <c r="R237" i="8" a="1"/>
  <c r="R237" i="8" s="1"/>
  <c r="H12" i="10" s="1"/>
  <c r="AR263" i="8" a="1"/>
  <c r="AR263" i="8" s="1"/>
  <c r="AH44" i="10" s="1"/>
  <c r="AM255" i="8" a="1"/>
  <c r="AM255" i="8" s="1"/>
  <c r="AC36" i="10" s="1"/>
  <c r="AN237" i="8" a="1"/>
  <c r="AN237" i="8" s="1"/>
  <c r="AD12" i="10" s="1"/>
  <c r="AG244" i="8" a="1"/>
  <c r="AG244" i="8" s="1"/>
  <c r="W19" i="10" s="1"/>
  <c r="Y245" i="8" a="1"/>
  <c r="Y245" i="8" s="1"/>
  <c r="O20" i="10" s="1"/>
  <c r="X263" i="8" a="1"/>
  <c r="X263" i="8" s="1"/>
  <c r="N44" i="10" s="1"/>
  <c r="AN259" i="8" a="1"/>
  <c r="AN259" i="8" s="1"/>
  <c r="AD40" i="10" s="1"/>
  <c r="W246" i="8" a="1"/>
  <c r="W246" i="8" s="1"/>
  <c r="M21" i="10" s="1"/>
  <c r="AP259" i="8" a="1"/>
  <c r="AP259" i="8" s="1"/>
  <c r="AF40" i="10" s="1"/>
  <c r="AG253" i="8" a="1"/>
  <c r="AG253" i="8" s="1"/>
  <c r="W28" i="10" s="1"/>
  <c r="M244" i="8" a="1"/>
  <c r="M244" i="8" s="1"/>
  <c r="C19" i="10" s="1"/>
  <c r="D19" i="10" s="1"/>
  <c r="M256" i="8" a="1"/>
  <c r="M256" i="8" s="1"/>
  <c r="C37" i="10" s="1"/>
  <c r="D37" i="10" s="1"/>
  <c r="AR238" i="8" a="1"/>
  <c r="AR238" i="8" s="1"/>
  <c r="AH13" i="10" s="1"/>
  <c r="AQ241" i="8" a="1"/>
  <c r="AQ241" i="8" s="1"/>
  <c r="AG16" i="10" s="1"/>
  <c r="U263" i="8" a="1"/>
  <c r="U263" i="8" s="1"/>
  <c r="K44" i="10" s="1"/>
  <c r="S249" i="8" a="1"/>
  <c r="S249" i="8" s="1"/>
  <c r="I24" i="10" s="1"/>
  <c r="AS257" i="8" a="1"/>
  <c r="AS257" i="8" s="1"/>
  <c r="AI38" i="10" s="1"/>
  <c r="AQ262" i="8" a="1"/>
  <c r="AQ262" i="8" s="1"/>
  <c r="AG43" i="10" s="1"/>
  <c r="AK265" i="8" a="1"/>
  <c r="AK265" i="8" s="1"/>
  <c r="AA46" i="10" s="1"/>
  <c r="L245" i="8" a="1"/>
  <c r="L245" i="8" s="1"/>
  <c r="B20" i="10" s="1"/>
  <c r="AJ266" i="8" a="1"/>
  <c r="AJ266" i="8" s="1"/>
  <c r="Z47" i="10" s="1"/>
  <c r="AL256" i="8" a="1"/>
  <c r="AL256" i="8" s="1"/>
  <c r="AB37" i="10" s="1"/>
  <c r="AC261" i="8" a="1"/>
  <c r="AC261" i="8" s="1"/>
  <c r="S42" i="10" s="1"/>
  <c r="X244" i="8" a="1"/>
  <c r="X244" i="8" s="1"/>
  <c r="N19" i="10" s="1"/>
  <c r="AN256" i="8" a="1"/>
  <c r="AN256" i="8" s="1"/>
  <c r="AD37" i="10" s="1"/>
  <c r="Z266" i="8" a="1"/>
  <c r="Z266" i="8" s="1"/>
  <c r="P47" i="10" s="1"/>
  <c r="S250" i="8" a="1"/>
  <c r="S250" i="8" s="1"/>
  <c r="I25" i="10" s="1"/>
  <c r="AK263" i="8" a="1"/>
  <c r="AK263" i="8" s="1"/>
  <c r="AA44" i="10" s="1"/>
  <c r="W262" i="8" a="1"/>
  <c r="W262" i="8" s="1"/>
  <c r="M43" i="10" s="1"/>
  <c r="AG242" i="8" a="1"/>
  <c r="AG242" i="8" s="1"/>
  <c r="W17" i="10" s="1"/>
  <c r="AN244" i="8" a="1"/>
  <c r="AN244" i="8" s="1"/>
  <c r="AD19" i="10" s="1"/>
  <c r="T262" i="8" a="1"/>
  <c r="T262" i="8" s="1"/>
  <c r="J43" i="10" s="1"/>
  <c r="K257" i="8" a="1"/>
  <c r="K257" i="8" s="1"/>
  <c r="W248" i="8" a="1"/>
  <c r="W248" i="8" s="1"/>
  <c r="M23" i="10" s="1"/>
  <c r="AH252" i="8" a="1"/>
  <c r="AH252" i="8" s="1"/>
  <c r="X27" i="10" s="1"/>
  <c r="AF252" i="8" a="1"/>
  <c r="AF252" i="8" s="1"/>
  <c r="V27" i="10" s="1"/>
  <c r="AA238" i="8" a="1"/>
  <c r="AA238" i="8" s="1"/>
  <c r="Q13" i="10" s="1"/>
  <c r="AL265" i="8" a="1"/>
  <c r="AL265" i="8" s="1"/>
  <c r="AB46" i="10" s="1"/>
  <c r="Z259" i="8" a="1"/>
  <c r="Z259" i="8" s="1"/>
  <c r="P40" i="10" s="1"/>
  <c r="Y260" i="8" a="1"/>
  <c r="Y260" i="8" s="1"/>
  <c r="O41" i="10" s="1"/>
  <c r="AI256" i="8" a="1"/>
  <c r="AI256" i="8" s="1"/>
  <c r="Y37" i="10" s="1"/>
  <c r="AO255" i="8" a="1"/>
  <c r="AO255" i="8" s="1"/>
  <c r="AE36" i="10" s="1"/>
  <c r="AS241" i="8" a="1"/>
  <c r="AS241" i="8" s="1"/>
  <c r="AI16" i="10" s="1"/>
  <c r="AE237" i="8" a="1"/>
  <c r="AE237" i="8" s="1"/>
  <c r="U12" i="10" s="1"/>
  <c r="AL259" i="8" a="1"/>
  <c r="AL259" i="8" s="1"/>
  <c r="AB40" i="10" s="1"/>
  <c r="AR258" i="8" a="1"/>
  <c r="AR258" i="8" s="1"/>
  <c r="AH39" i="10" s="1"/>
  <c r="AH244" i="8" a="1"/>
  <c r="AH244" i="8" s="1"/>
  <c r="X19" i="10" s="1"/>
  <c r="AC252" i="8" a="1"/>
  <c r="AC252" i="8" s="1"/>
  <c r="S27" i="10" s="1"/>
  <c r="T233" i="8" a="1"/>
  <c r="T233" i="8" s="1"/>
  <c r="J8" i="10" s="1"/>
  <c r="L253" i="8" a="1"/>
  <c r="L253" i="8" s="1"/>
  <c r="B28" i="10" s="1"/>
  <c r="AQ254" i="8" a="1"/>
  <c r="AQ254" i="8" s="1"/>
  <c r="AG29" i="10" s="1"/>
  <c r="AK246" i="8" a="1"/>
  <c r="AK246" i="8" s="1"/>
  <c r="AA21" i="10" s="1"/>
  <c r="AM259" i="8" a="1"/>
  <c r="AM259" i="8" s="1"/>
  <c r="AC40" i="10" s="1"/>
  <c r="AO237" i="8" a="1"/>
  <c r="AO237" i="8" s="1"/>
  <c r="AE12" i="10" s="1"/>
  <c r="L241" i="8" a="1"/>
  <c r="L241" i="8" s="1"/>
  <c r="B16" i="10" s="1"/>
  <c r="S235" i="8" a="1"/>
  <c r="S235" i="8" s="1"/>
  <c r="I10" i="10" s="1"/>
  <c r="AC251" i="8" a="1"/>
  <c r="AC251" i="8" s="1"/>
  <c r="S26" i="10" s="1"/>
  <c r="W243" i="8" a="1"/>
  <c r="W243" i="8" s="1"/>
  <c r="M18" i="10" s="1"/>
  <c r="AM236" i="8" a="1"/>
  <c r="AM236" i="8" s="1"/>
  <c r="AC11" i="10" s="1"/>
  <c r="Z242" i="8" a="1"/>
  <c r="Z242" i="8" s="1"/>
  <c r="P17" i="10" s="1"/>
  <c r="K237" i="8" a="1"/>
  <c r="K237" i="8" s="1"/>
  <c r="V231" i="8" a="1"/>
  <c r="V231" i="8" s="1"/>
  <c r="AI239" i="8" a="1"/>
  <c r="AI239" i="8" s="1"/>
  <c r="Y14" i="10" s="1"/>
  <c r="K262" i="8" a="1"/>
  <c r="K262" i="8" s="1"/>
  <c r="AA243" i="8" a="1"/>
  <c r="AA243" i="8" s="1"/>
  <c r="Q18" i="10" s="1"/>
  <c r="Y236" i="8" a="1"/>
  <c r="Y236" i="8" s="1"/>
  <c r="O11" i="10" s="1"/>
  <c r="Y243" i="8" a="1"/>
  <c r="Y243" i="8" s="1"/>
  <c r="O18" i="10" s="1"/>
  <c r="AR233" i="8" a="1"/>
  <c r="AR233" i="8" s="1"/>
  <c r="AH8" i="10" s="1"/>
  <c r="AL237" i="8" a="1"/>
  <c r="AL237" i="8" s="1"/>
  <c r="AB12" i="10" s="1"/>
  <c r="K256" i="8" a="1"/>
  <c r="K256" i="8" s="1"/>
  <c r="AG259" i="8" a="1"/>
  <c r="AG259" i="8" s="1"/>
  <c r="W40" i="10" s="1"/>
  <c r="AL252" i="8" a="1"/>
  <c r="AL252" i="8" s="1"/>
  <c r="AB27" i="10" s="1"/>
  <c r="AQ257" i="8" a="1"/>
  <c r="AQ257" i="8" s="1"/>
  <c r="AG38" i="10" s="1"/>
  <c r="S262" i="8" a="1"/>
  <c r="S262" i="8" s="1"/>
  <c r="I43" i="10" s="1"/>
  <c r="R263" i="8" a="1"/>
  <c r="R263" i="8" s="1"/>
  <c r="H44" i="10" s="1"/>
  <c r="AJ265" i="8" a="1"/>
  <c r="AJ265" i="8" s="1"/>
  <c r="Z46" i="10" s="1"/>
  <c r="W254" i="8" a="1"/>
  <c r="W254" i="8" s="1"/>
  <c r="M29" i="10" s="1"/>
  <c r="U244" i="8" a="1"/>
  <c r="U244" i="8" s="1"/>
  <c r="K19" i="10" s="1"/>
  <c r="K252" i="8" a="1"/>
  <c r="K252" i="8" s="1"/>
  <c r="AQ247" i="8" a="1"/>
  <c r="AQ247" i="8" s="1"/>
  <c r="AG22" i="10" s="1"/>
  <c r="K266" i="8" a="1"/>
  <c r="K266" i="8" s="1"/>
  <c r="U231" i="8" a="1"/>
  <c r="U231" i="8" s="1"/>
  <c r="AG233" i="8" a="1"/>
  <c r="AG233" i="8" s="1"/>
  <c r="W8" i="10" s="1"/>
  <c r="K261" i="8" a="1"/>
  <c r="K261" i="8" s="1"/>
  <c r="AQ246" i="8" a="1"/>
  <c r="AQ246" i="8" s="1"/>
  <c r="AG21" i="10" s="1"/>
  <c r="AK236" i="8" a="1"/>
  <c r="AK236" i="8" s="1"/>
  <c r="AA11" i="10" s="1"/>
  <c r="R246" i="8" a="1"/>
  <c r="R246" i="8" s="1"/>
  <c r="H21" i="10" s="1"/>
  <c r="Z263" i="8" a="1"/>
  <c r="Z263" i="8" s="1"/>
  <c r="P44" i="10" s="1"/>
  <c r="AO240" i="8" a="1"/>
  <c r="AO240" i="8" s="1"/>
  <c r="AE15" i="10" s="1"/>
  <c r="AG260" i="8" a="1"/>
  <c r="AG260" i="8" s="1"/>
  <c r="W41" i="10" s="1"/>
  <c r="AC243" i="8" a="1"/>
  <c r="AC243" i="8" s="1"/>
  <c r="S18" i="10" s="1"/>
  <c r="AQ232" i="8" a="1"/>
  <c r="AQ232" i="8" s="1"/>
  <c r="AG7" i="10" s="1"/>
  <c r="U238" i="8" a="1"/>
  <c r="U238" i="8" s="1"/>
  <c r="K13" i="10" s="1"/>
  <c r="AC232" i="8" a="1"/>
  <c r="AC232" i="8" s="1"/>
  <c r="S7" i="10" s="1"/>
  <c r="AK235" i="8" a="1"/>
  <c r="AK235" i="8" s="1"/>
  <c r="AA10" i="10" s="1"/>
  <c r="AI248" i="8" a="1"/>
  <c r="AI248" i="8" s="1"/>
  <c r="Y23" i="10" s="1"/>
  <c r="X246" i="8" a="1"/>
  <c r="X246" i="8" s="1"/>
  <c r="N21" i="10" s="1"/>
  <c r="W232" i="8" a="1"/>
  <c r="W232" i="8" s="1"/>
  <c r="M7" i="10" s="1"/>
  <c r="AQ238" i="8" a="1"/>
  <c r="AQ238" i="8" s="1"/>
  <c r="AG13" i="10" s="1"/>
  <c r="AM244" i="8" a="1"/>
  <c r="AM244" i="8" s="1"/>
  <c r="AC19" i="10" s="1"/>
  <c r="AL236" i="8" a="1"/>
  <c r="AL236" i="8" s="1"/>
  <c r="AB11" i="10" s="1"/>
  <c r="AM249" i="8" a="1"/>
  <c r="AM249" i="8" s="1"/>
  <c r="AC24" i="10" s="1"/>
  <c r="AA232" i="8" a="1"/>
  <c r="AA232" i="8" s="1"/>
  <c r="Q7" i="10" s="1"/>
  <c r="AL235" i="8" a="1"/>
  <c r="AL235" i="8" s="1"/>
  <c r="AB10" i="10" s="1"/>
  <c r="AF235" i="8" a="1"/>
  <c r="AF235" i="8" s="1"/>
  <c r="V10" i="10" s="1"/>
  <c r="AD253" i="8" a="1"/>
  <c r="AD253" i="8" s="1"/>
  <c r="T28" i="10" s="1"/>
  <c r="AD267" i="8" a="1"/>
  <c r="AD267" i="8" s="1"/>
  <c r="V232" i="8" a="1"/>
  <c r="V232" i="8" s="1"/>
  <c r="L7" i="10" s="1"/>
  <c r="AM235" i="8" a="1"/>
  <c r="AM235" i="8" s="1"/>
  <c r="AC10" i="10" s="1"/>
  <c r="AF263" i="8" a="1"/>
  <c r="AF263" i="8" s="1"/>
  <c r="V44" i="10" s="1"/>
  <c r="AP240" i="8" a="1"/>
  <c r="AP240" i="8" s="1"/>
  <c r="AF15" i="10" s="1"/>
  <c r="X257" i="8" a="1"/>
  <c r="X257" i="8" s="1"/>
  <c r="N38" i="10" s="1"/>
  <c r="AK253" i="8" a="1"/>
  <c r="AK253" i="8" s="1"/>
  <c r="AA28" i="10" s="1"/>
  <c r="AQ249" i="8" a="1"/>
  <c r="AQ249" i="8" s="1"/>
  <c r="AG24" i="10" s="1"/>
  <c r="V261" i="8" a="1"/>
  <c r="V261" i="8" s="1"/>
  <c r="L42" i="10" s="1"/>
  <c r="U236" i="8" a="1"/>
  <c r="U236" i="8" s="1"/>
  <c r="K11" i="10" s="1"/>
  <c r="AC246" i="8" a="1"/>
  <c r="AC246" i="8" s="1"/>
  <c r="S21" i="10" s="1"/>
  <c r="AN245" i="8" a="1"/>
  <c r="AN245" i="8" s="1"/>
  <c r="AD20" i="10" s="1"/>
  <c r="AD258" i="8" a="1"/>
  <c r="AD258" i="8" s="1"/>
  <c r="T39" i="10" s="1"/>
  <c r="AK249" i="8" a="1"/>
  <c r="AK249" i="8" s="1"/>
  <c r="AA24" i="10" s="1"/>
  <c r="AE252" i="8" a="1"/>
  <c r="AE252" i="8" s="1"/>
  <c r="U27" i="10" s="1"/>
  <c r="AI259" i="8" a="1"/>
  <c r="AI259" i="8" s="1"/>
  <c r="Y40" i="10" s="1"/>
  <c r="AF241" i="8" a="1"/>
  <c r="AF241" i="8" s="1"/>
  <c r="V16" i="10" s="1"/>
  <c r="AB244" i="8" a="1"/>
  <c r="AB244" i="8" s="1"/>
  <c r="R19" i="10" s="1"/>
  <c r="L243" i="8" a="1"/>
  <c r="L243" i="8" s="1"/>
  <c r="B18" i="10" s="1"/>
  <c r="AI260" i="8" a="1"/>
  <c r="AI260" i="8" s="1"/>
  <c r="Y41" i="10" s="1"/>
  <c r="M231" i="8" a="1"/>
  <c r="M231" i="8" s="1"/>
  <c r="C6" i="10" s="1"/>
  <c r="D6" i="10" s="1"/>
  <c r="AD236" i="8" a="1"/>
  <c r="AD236" i="8" s="1"/>
  <c r="T11" i="10" s="1"/>
  <c r="X239" i="8" a="1"/>
  <c r="X239" i="8" s="1"/>
  <c r="N14" i="10" s="1"/>
  <c r="AN238" i="8" a="1"/>
  <c r="AN238" i="8" s="1"/>
  <c r="AD13" i="10" s="1"/>
  <c r="AP254" i="8" a="1"/>
  <c r="AP254" i="8" s="1"/>
  <c r="AF29" i="10" s="1"/>
  <c r="L233" i="8" a="1"/>
  <c r="L233" i="8" s="1"/>
  <c r="B8" i="10" s="1"/>
  <c r="AG254" i="8" a="1"/>
  <c r="AG254" i="8" s="1"/>
  <c r="W29" i="10" s="1"/>
  <c r="AR235" i="8" a="1"/>
  <c r="AR235" i="8" s="1"/>
  <c r="AH10" i="10" s="1"/>
  <c r="AI266" i="8" a="1"/>
  <c r="AI266" i="8" s="1"/>
  <c r="Y47" i="10" s="1"/>
  <c r="AP238" i="8" a="1"/>
  <c r="AP238" i="8" s="1"/>
  <c r="AF13" i="10" s="1"/>
  <c r="X236" i="8" a="1"/>
  <c r="X236" i="8" s="1"/>
  <c r="N11" i="10" s="1"/>
  <c r="X256" i="8" a="1"/>
  <c r="X256" i="8" s="1"/>
  <c r="N37" i="10" s="1"/>
  <c r="AS245" i="8" a="1"/>
  <c r="AS245" i="8" s="1"/>
  <c r="AI20" i="10" s="1"/>
  <c r="AM265" i="8" a="1"/>
  <c r="AM265" i="8" s="1"/>
  <c r="AC46" i="10" s="1"/>
  <c r="S260" i="8" a="1"/>
  <c r="S260" i="8" s="1"/>
  <c r="I41" i="10" s="1"/>
  <c r="U251" i="8" a="1"/>
  <c r="U251" i="8" s="1"/>
  <c r="K26" i="10" s="1"/>
  <c r="AA252" i="8" a="1"/>
  <c r="AA252" i="8" s="1"/>
  <c r="Q27" i="10" s="1"/>
  <c r="V235" i="8" a="1"/>
  <c r="V235" i="8" s="1"/>
  <c r="L10" i="10" s="1"/>
  <c r="Z257" i="8" a="1"/>
  <c r="Z257" i="8" s="1"/>
  <c r="P38" i="10" s="1"/>
  <c r="Y237" i="8" a="1"/>
  <c r="Y237" i="8" s="1"/>
  <c r="O12" i="10" s="1"/>
  <c r="AI253" i="8" a="1"/>
  <c r="AI253" i="8" s="1"/>
  <c r="Y28" i="10" s="1"/>
  <c r="S244" i="8" a="1"/>
  <c r="S244" i="8" s="1"/>
  <c r="I19" i="10" s="1"/>
  <c r="X261" i="8" a="1"/>
  <c r="X261" i="8" s="1"/>
  <c r="N42" i="10" s="1"/>
  <c r="AQ266" i="8" a="1"/>
  <c r="AQ266" i="8" s="1"/>
  <c r="AG47" i="10" s="1"/>
  <c r="AI261" i="8" a="1"/>
  <c r="AI261" i="8" s="1"/>
  <c r="Y42" i="10" s="1"/>
  <c r="AP234" i="8" a="1"/>
  <c r="AP234" i="8" s="1"/>
  <c r="AF9" i="10" s="1"/>
  <c r="R259" i="8" a="1"/>
  <c r="R259" i="8" s="1"/>
  <c r="H40" i="10" s="1"/>
  <c r="U266" i="8" a="1"/>
  <c r="U266" i="8" s="1"/>
  <c r="K47" i="10" s="1"/>
  <c r="AO233" i="8" a="1"/>
  <c r="AO233" i="8" s="1"/>
  <c r="AE8" i="10" s="1"/>
  <c r="AB258" i="8" a="1"/>
  <c r="AB258" i="8" s="1"/>
  <c r="R39" i="10" s="1"/>
  <c r="AA235" i="8" a="1"/>
  <c r="AA235" i="8" s="1"/>
  <c r="Q10" i="10" s="1"/>
  <c r="AJ251" i="8" a="1"/>
  <c r="AJ251" i="8" s="1"/>
  <c r="Z26" i="10" s="1"/>
  <c r="Y251" i="8" a="1"/>
  <c r="Y251" i="8" s="1"/>
  <c r="O26" i="10" s="1"/>
  <c r="AO246" i="8" a="1"/>
  <c r="AO246" i="8" s="1"/>
  <c r="AE21" i="10" s="1"/>
  <c r="Y262" i="8" a="1"/>
  <c r="Y262" i="8" s="1"/>
  <c r="O43" i="10" s="1"/>
  <c r="AJ246" i="8" a="1"/>
  <c r="AJ246" i="8" s="1"/>
  <c r="Z21" i="10" s="1"/>
  <c r="AK231" i="8" a="1"/>
  <c r="AK231" i="8" s="1"/>
  <c r="AN233" i="8" a="1"/>
  <c r="AN233" i="8" s="1"/>
  <c r="AD8" i="10" s="1"/>
  <c r="AR244" i="8" a="1"/>
  <c r="AR244" i="8" s="1"/>
  <c r="AH19" i="10" s="1"/>
  <c r="AP262" i="8" a="1"/>
  <c r="AP262" i="8" s="1"/>
  <c r="AF43" i="10" s="1"/>
  <c r="U253" i="8" a="1"/>
  <c r="U253" i="8" s="1"/>
  <c r="K28" i="10" s="1"/>
  <c r="R240" i="8" a="1"/>
  <c r="R240" i="8" s="1"/>
  <c r="H15" i="10" s="1"/>
  <c r="AO244" i="8" a="1"/>
  <c r="AO244" i="8" s="1"/>
  <c r="AE19" i="10" s="1"/>
  <c r="S259" i="8" a="1"/>
  <c r="S259" i="8" s="1"/>
  <c r="I40" i="10" s="1"/>
  <c r="AQ259" i="8" a="1"/>
  <c r="AQ259" i="8" s="1"/>
  <c r="AG40" i="10" s="1"/>
  <c r="S231" i="8" a="1"/>
  <c r="S231" i="8" s="1"/>
  <c r="L247" i="8" a="1"/>
  <c r="L247" i="8" s="1"/>
  <c r="B22" i="10" s="1"/>
  <c r="AC262" i="8" a="1"/>
  <c r="AC262" i="8" s="1"/>
  <c r="S43" i="10" s="1"/>
  <c r="L246" i="8" a="1"/>
  <c r="L246" i="8" s="1"/>
  <c r="B21" i="10" s="1"/>
  <c r="AH236" i="8" a="1"/>
  <c r="AH236" i="8" s="1"/>
  <c r="X11" i="10" s="1"/>
  <c r="X240" i="8" a="1"/>
  <c r="X240" i="8" s="1"/>
  <c r="N15" i="10" s="1"/>
  <c r="S241" i="8" a="1"/>
  <c r="S241" i="8" s="1"/>
  <c r="I16" i="10" s="1"/>
  <c r="V238" i="8" a="1"/>
  <c r="V238" i="8" s="1"/>
  <c r="L13" i="10" s="1"/>
  <c r="V236" i="8" a="1"/>
  <c r="V236" i="8" s="1"/>
  <c r="L11" i="10" s="1"/>
  <c r="X255" i="8" a="1"/>
  <c r="X255" i="8" s="1"/>
  <c r="N36" i="10" s="1"/>
  <c r="K260" i="8" a="1"/>
  <c r="K260" i="8" s="1"/>
  <c r="AQ239" i="8" a="1"/>
  <c r="AQ239" i="8" s="1"/>
  <c r="AG14" i="10" s="1"/>
  <c r="T258" i="8" a="1"/>
  <c r="T258" i="8" s="1"/>
  <c r="J39" i="10" s="1"/>
  <c r="T232" i="8" a="1"/>
  <c r="T232" i="8" s="1"/>
  <c r="J7" i="10" s="1"/>
  <c r="AP253" i="8" a="1"/>
  <c r="AP253" i="8" s="1"/>
  <c r="AF28" i="10" s="1"/>
  <c r="AM241" i="8" a="1"/>
  <c r="AM241" i="8" s="1"/>
  <c r="AC16" i="10" s="1"/>
  <c r="AC258" i="8" a="1"/>
  <c r="AC258" i="8" s="1"/>
  <c r="S39" i="10" s="1"/>
  <c r="W247" i="8" a="1"/>
  <c r="W247" i="8" s="1"/>
  <c r="M22" i="10" s="1"/>
  <c r="AO267" i="8" a="1"/>
  <c r="AO267" i="8" s="1"/>
  <c r="X265" i="8" a="1"/>
  <c r="X265" i="8" s="1"/>
  <c r="N46" i="10" s="1"/>
  <c r="AE259" i="8" a="1"/>
  <c r="AE259" i="8" s="1"/>
  <c r="U40" i="10" s="1"/>
  <c r="U241" i="8" a="1"/>
  <c r="U241" i="8" s="1"/>
  <c r="K16" i="10" s="1"/>
  <c r="AG256" i="8" a="1"/>
  <c r="AG256" i="8" s="1"/>
  <c r="W37" i="10" s="1"/>
  <c r="AC257" i="8" a="1"/>
  <c r="AC257" i="8" s="1"/>
  <c r="S38" i="10" s="1"/>
  <c r="U248" i="8" a="1"/>
  <c r="U248" i="8" s="1"/>
  <c r="K23" i="10" s="1"/>
  <c r="W265" i="8" a="1"/>
  <c r="W265" i="8" s="1"/>
  <c r="M46" i="10" s="1"/>
  <c r="AL241" i="8" a="1"/>
  <c r="AL241" i="8" s="1"/>
  <c r="AB16" i="10" s="1"/>
  <c r="AH253" i="8" a="1"/>
  <c r="AH253" i="8" s="1"/>
  <c r="X28" i="10" s="1"/>
  <c r="AB236" i="8" a="1"/>
  <c r="AB236" i="8" s="1"/>
  <c r="R11" i="10" s="1"/>
  <c r="AH249" i="8" a="1"/>
  <c r="AH249" i="8" s="1"/>
  <c r="X24" i="10" s="1"/>
  <c r="AK261" i="8" a="1"/>
  <c r="AK261" i="8" s="1"/>
  <c r="AA42" i="10" s="1"/>
  <c r="AR260" i="8" a="1"/>
  <c r="AR260" i="8" s="1"/>
  <c r="AH41" i="10" s="1"/>
  <c r="L240" i="8" a="1"/>
  <c r="L240" i="8" s="1"/>
  <c r="B15" i="10" s="1"/>
  <c r="AR245" i="8" a="1"/>
  <c r="AR245" i="8" s="1"/>
  <c r="AH20" i="10" s="1"/>
  <c r="AD261" i="8" a="1"/>
  <c r="AD261" i="8" s="1"/>
  <c r="T42" i="10" s="1"/>
  <c r="AB255" i="8" a="1"/>
  <c r="AB255" i="8" s="1"/>
  <c r="R36" i="10" s="1"/>
  <c r="AB238" i="8" a="1"/>
  <c r="AB238" i="8" s="1"/>
  <c r="R13" i="10" s="1"/>
  <c r="L258" i="8" a="1"/>
  <c r="L258" i="8" s="1"/>
  <c r="B39" i="10" s="1"/>
  <c r="A39" i="10" s="1"/>
  <c r="AE232" i="8" a="1"/>
  <c r="AE232" i="8" s="1"/>
  <c r="U7" i="10" s="1"/>
  <c r="AJ236" i="8" a="1"/>
  <c r="AJ236" i="8" s="1"/>
  <c r="Z11" i="10" s="1"/>
  <c r="L267" i="8" a="1"/>
  <c r="L267" i="8" s="1"/>
  <c r="AC259" i="8" a="1"/>
  <c r="AC259" i="8" s="1"/>
  <c r="S40" i="10" s="1"/>
  <c r="K235" i="8" a="1"/>
  <c r="K235" i="8" s="1"/>
  <c r="AC253" i="8" a="1"/>
  <c r="AC253" i="8" s="1"/>
  <c r="S28" i="10" s="1"/>
  <c r="S236" i="8" a="1"/>
  <c r="S236" i="8" s="1"/>
  <c r="I11" i="10" s="1"/>
  <c r="AO235" i="8" a="1"/>
  <c r="AO235" i="8" s="1"/>
  <c r="AE10" i="10" s="1"/>
  <c r="AK252" i="8" a="1"/>
  <c r="AK252" i="8" s="1"/>
  <c r="AA27" i="10" s="1"/>
  <c r="V265" i="8" a="1"/>
  <c r="V265" i="8" s="1"/>
  <c r="L46" i="10" s="1"/>
  <c r="AQ248" i="8" a="1"/>
  <c r="AQ248" i="8" s="1"/>
  <c r="AG23" i="10" s="1"/>
  <c r="AD249" i="8" a="1"/>
  <c r="AD249" i="8" s="1"/>
  <c r="T24" i="10" s="1"/>
  <c r="AK266" i="8" a="1"/>
  <c r="AK266" i="8" s="1"/>
  <c r="AA47" i="10" s="1"/>
  <c r="AH250" i="8" a="1"/>
  <c r="AH250" i="8" s="1"/>
  <c r="X25" i="10" s="1"/>
  <c r="AM264" i="8" a="1"/>
  <c r="AM264" i="8" s="1"/>
  <c r="AC45" i="10" s="1"/>
  <c r="K249" i="8" a="1"/>
  <c r="K249" i="8" s="1"/>
  <c r="AO262" i="8" a="1"/>
  <c r="AO262" i="8" s="1"/>
  <c r="AE43" i="10" s="1"/>
  <c r="M248" i="8" a="1"/>
  <c r="M248" i="8" s="1"/>
  <c r="C23" i="10" s="1"/>
  <c r="D23" i="10" s="1"/>
  <c r="AC265" i="8" a="1"/>
  <c r="AC265" i="8" s="1"/>
  <c r="S46" i="10" s="1"/>
  <c r="X259" i="8" a="1"/>
  <c r="X259" i="8" s="1"/>
  <c r="N40" i="10" s="1"/>
  <c r="AO241" i="8" a="1"/>
  <c r="AO241" i="8" s="1"/>
  <c r="AE16" i="10" s="1"/>
  <c r="U235" i="8" a="1"/>
  <c r="U235" i="8" s="1"/>
  <c r="K10" i="10" s="1"/>
  <c r="AA261" i="8" a="1"/>
  <c r="AA261" i="8" s="1"/>
  <c r="Q42" i="10" s="1"/>
  <c r="U257" i="8" a="1"/>
  <c r="U257" i="8" s="1"/>
  <c r="K38" i="10" s="1"/>
  <c r="AB241" i="8" a="1"/>
  <c r="AB241" i="8" s="1"/>
  <c r="R16" i="10" s="1"/>
  <c r="AB266" i="8" a="1"/>
  <c r="AB266" i="8" s="1"/>
  <c r="R47" i="10" s="1"/>
  <c r="S267" i="8" a="1"/>
  <c r="S267" i="8" s="1"/>
  <c r="AN243" i="8" a="1"/>
  <c r="AN243" i="8" s="1"/>
  <c r="AD18" i="10" s="1"/>
  <c r="AG255" i="8" a="1"/>
  <c r="AG255" i="8" s="1"/>
  <c r="W36" i="10" s="1"/>
  <c r="AQ236" i="8" a="1"/>
  <c r="AQ236" i="8" s="1"/>
  <c r="AG11" i="10" s="1"/>
  <c r="AD260" i="8" a="1"/>
  <c r="AD260" i="8" s="1"/>
  <c r="T41" i="10" s="1"/>
  <c r="AC248" i="8" a="1"/>
  <c r="AC248" i="8" s="1"/>
  <c r="S23" i="10" s="1"/>
  <c r="L259" i="8" a="1"/>
  <c r="L259" i="8" s="1"/>
  <c r="B40" i="10" s="1"/>
  <c r="A40" i="10" s="1"/>
  <c r="AK254" i="8" a="1"/>
  <c r="AK254" i="8" s="1"/>
  <c r="AA29" i="10" s="1"/>
  <c r="AL233" i="8" a="1"/>
  <c r="AL233" i="8" s="1"/>
  <c r="AB8" i="10" s="1"/>
  <c r="AO245" i="8" a="1"/>
  <c r="AO245" i="8" s="1"/>
  <c r="AE20" i="10" s="1"/>
  <c r="AK247" i="8" a="1"/>
  <c r="AK247" i="8" s="1"/>
  <c r="AA22" i="10" s="1"/>
  <c r="AE239" i="8" a="1"/>
  <c r="AE239" i="8" s="1"/>
  <c r="U14" i="10" s="1"/>
  <c r="AG243" i="8" a="1"/>
  <c r="AG243" i="8" s="1"/>
  <c r="W18" i="10" s="1"/>
  <c r="AN253" i="8" a="1"/>
  <c r="AN253" i="8" s="1"/>
  <c r="AD28" i="10" s="1"/>
  <c r="Z239" i="8" a="1"/>
  <c r="Z239" i="8" s="1"/>
  <c r="P14" i="10" s="1"/>
  <c r="AF255" i="8" a="1"/>
  <c r="AF255" i="8" s="1"/>
  <c r="V36" i="10" s="1"/>
  <c r="AL234" i="8" a="1"/>
  <c r="AL234" i="8" s="1"/>
  <c r="AB9" i="10" s="1"/>
  <c r="T245" i="8" a="1"/>
  <c r="T245" i="8" s="1"/>
  <c r="J20" i="10" s="1"/>
  <c r="U245" i="8" a="1"/>
  <c r="U245" i="8" s="1"/>
  <c r="K20" i="10" s="1"/>
  <c r="AS232" i="8" a="1"/>
  <c r="AS232" i="8" s="1"/>
  <c r="AI7" i="10" s="1"/>
  <c r="M251" i="8" a="1"/>
  <c r="M251" i="8" s="1"/>
  <c r="C26" i="10" s="1"/>
  <c r="D26" i="10" s="1"/>
  <c r="AS231" i="8" a="1"/>
  <c r="AS231" i="8" s="1"/>
  <c r="AB237" i="8" a="1"/>
  <c r="AB237" i="8" s="1"/>
  <c r="R12" i="10" s="1"/>
  <c r="V244" i="8" a="1"/>
  <c r="V244" i="8" s="1"/>
  <c r="L19" i="10" s="1"/>
  <c r="L263" i="8" a="1"/>
  <c r="L263" i="8" s="1"/>
  <c r="B44" i="10" s="1"/>
  <c r="A44" i="10" s="1"/>
  <c r="AE233" i="8" a="1"/>
  <c r="AE233" i="8" s="1"/>
  <c r="U8" i="10" s="1"/>
  <c r="AN267" i="8" a="1"/>
  <c r="AN267" i="8" s="1"/>
  <c r="AF231" i="8" a="1"/>
  <c r="AF231" i="8" s="1"/>
  <c r="AQ252" i="8" a="1"/>
  <c r="AQ252" i="8" s="1"/>
  <c r="AG27" i="10" s="1"/>
  <c r="V254" i="8" a="1"/>
  <c r="V254" i="8" s="1"/>
  <c r="L29" i="10" s="1"/>
  <c r="AN260" i="8" a="1"/>
  <c r="AN260" i="8" s="1"/>
  <c r="AD41" i="10" s="1"/>
  <c r="AR232" i="8" a="1"/>
  <c r="AR232" i="8" s="1"/>
  <c r="AH7" i="10" s="1"/>
  <c r="AB259" i="8" a="1"/>
  <c r="AB259" i="8" s="1"/>
  <c r="R40" i="10" s="1"/>
  <c r="AL257" i="8" a="1"/>
  <c r="AL257" i="8" s="1"/>
  <c r="AB38" i="10" s="1"/>
  <c r="W263" i="8" a="1"/>
  <c r="W263" i="8" s="1"/>
  <c r="M44" i="10" s="1"/>
  <c r="S243" i="8" a="1"/>
  <c r="S243" i="8" s="1"/>
  <c r="I18" i="10" s="1"/>
  <c r="W258" i="8" a="1"/>
  <c r="W258" i="8" s="1"/>
  <c r="M39" i="10" s="1"/>
  <c r="V259" i="8" a="1"/>
  <c r="V259" i="8" s="1"/>
  <c r="L40" i="10" s="1"/>
  <c r="K248" i="8" a="1"/>
  <c r="K248" i="8" s="1"/>
  <c r="AR231" i="8" a="1"/>
  <c r="AR231" i="8" s="1"/>
  <c r="AQ233" i="8" a="1"/>
  <c r="AQ233" i="8" s="1"/>
  <c r="AG8" i="10" s="1"/>
  <c r="X258" i="8" a="1"/>
  <c r="X258" i="8" s="1"/>
  <c r="N39" i="10" s="1"/>
  <c r="U260" i="8" a="1"/>
  <c r="U260" i="8" s="1"/>
  <c r="K41" i="10" s="1"/>
  <c r="AQ256" i="8" a="1"/>
  <c r="AQ256" i="8" s="1"/>
  <c r="AG37" i="10" s="1"/>
  <c r="X262" i="8" a="1"/>
  <c r="X262" i="8" s="1"/>
  <c r="N43" i="10" s="1"/>
  <c r="AM243" i="8" a="1"/>
  <c r="AM243" i="8" s="1"/>
  <c r="AC18" i="10" s="1"/>
  <c r="AB246" i="8" a="1"/>
  <c r="AB246" i="8" s="1"/>
  <c r="R21" i="10" s="1"/>
  <c r="R252" i="8" a="1"/>
  <c r="R252" i="8" s="1"/>
  <c r="H27" i="10" s="1"/>
  <c r="T257" i="8" a="1"/>
  <c r="T257" i="8" s="1"/>
  <c r="J38" i="10" s="1"/>
  <c r="AA231" i="8" a="1"/>
  <c r="AA231" i="8" s="1"/>
  <c r="T265" i="8" a="1"/>
  <c r="T265" i="8" s="1"/>
  <c r="J46" i="10" s="1"/>
  <c r="AF245" i="8" a="1"/>
  <c r="AF245" i="8" s="1"/>
  <c r="V20" i="10" s="1"/>
  <c r="AJ233" i="8" a="1"/>
  <c r="AJ233" i="8" s="1"/>
  <c r="Z8" i="10" s="1"/>
  <c r="K231" i="8" a="1"/>
  <c r="K231" i="8" s="1"/>
  <c r="K251" i="8" a="1"/>
  <c r="K251" i="8" s="1"/>
  <c r="AJ257" i="8" a="1"/>
  <c r="AJ257" i="8" s="1"/>
  <c r="Z38" i="10" s="1"/>
  <c r="AD238" i="8" a="1"/>
  <c r="AD238" i="8" s="1"/>
  <c r="T13" i="10" s="1"/>
  <c r="AA265" i="8" a="1"/>
  <c r="AA265" i="8" s="1"/>
  <c r="Q46" i="10" s="1"/>
  <c r="X250" i="8" a="1"/>
  <c r="X250" i="8" s="1"/>
  <c r="N25" i="10" s="1"/>
  <c r="AO247" i="8" a="1"/>
  <c r="AO247" i="8" s="1"/>
  <c r="AE22" i="10" s="1"/>
  <c r="V240" i="8" a="1"/>
  <c r="V240" i="8" s="1"/>
  <c r="L15" i="10" s="1"/>
  <c r="AG237" i="8" a="1"/>
  <c r="AG237" i="8" s="1"/>
  <c r="W12" i="10" s="1"/>
  <c r="AR262" i="8" a="1"/>
  <c r="AR262" i="8" s="1"/>
  <c r="AH43" i="10" s="1"/>
  <c r="AR234" i="8" a="1"/>
  <c r="AR234" i="8" s="1"/>
  <c r="AH9" i="10" s="1"/>
  <c r="AJ259" i="8" a="1"/>
  <c r="AJ259" i="8" s="1"/>
  <c r="Z40" i="10" s="1"/>
  <c r="AR256" i="8" a="1"/>
  <c r="AR256" i="8" s="1"/>
  <c r="AH37" i="10" s="1"/>
  <c r="AL258" i="8" a="1"/>
  <c r="AL258" i="8" s="1"/>
  <c r="AB39" i="10" s="1"/>
  <c r="AF254" i="8" a="1"/>
  <c r="AF254" i="8" s="1"/>
  <c r="V29" i="10" s="1"/>
  <c r="AP260" i="8" a="1"/>
  <c r="AP260" i="8" s="1"/>
  <c r="AF41" i="10" s="1"/>
  <c r="X232" i="8" a="1"/>
  <c r="X232" i="8" s="1"/>
  <c r="N7" i="10" s="1"/>
  <c r="AC249" i="8" a="1"/>
  <c r="AC249" i="8" s="1"/>
  <c r="S24" i="10" s="1"/>
  <c r="AI257" i="8" a="1"/>
  <c r="AI257" i="8" s="1"/>
  <c r="Y38" i="10" s="1"/>
  <c r="Z258" i="8" a="1"/>
  <c r="Z258" i="8" s="1"/>
  <c r="P39" i="10" s="1"/>
  <c r="M235" i="8" a="1"/>
  <c r="M235" i="8" s="1"/>
  <c r="C10" i="10" s="1"/>
  <c r="D10" i="10" s="1"/>
  <c r="AS239" i="8" a="1"/>
  <c r="AS239" i="8" s="1"/>
  <c r="AI14" i="10" s="1"/>
  <c r="L236" i="8" a="1"/>
  <c r="L236" i="8" s="1"/>
  <c r="B11" i="10" s="1"/>
  <c r="Y258" i="8" a="1"/>
  <c r="Y258" i="8" s="1"/>
  <c r="O39" i="10" s="1"/>
  <c r="V247" i="8" a="1"/>
  <c r="V247" i="8" s="1"/>
  <c r="L22" i="10" s="1"/>
  <c r="AP258" i="8" a="1"/>
  <c r="AP258" i="8" s="1"/>
  <c r="AF39" i="10" s="1"/>
  <c r="AA258" i="8" a="1"/>
  <c r="AA258" i="8" s="1"/>
  <c r="Q39" i="10" s="1"/>
  <c r="AE234" i="8" a="1"/>
  <c r="AE234" i="8" s="1"/>
  <c r="U9" i="10" s="1"/>
  <c r="AS258" i="8" a="1"/>
  <c r="AS258" i="8" s="1"/>
  <c r="AI39" i="10" s="1"/>
  <c r="Z265" i="8" a="1"/>
  <c r="Z265" i="8" s="1"/>
  <c r="P46" i="10" s="1"/>
  <c r="AL232" i="8" a="1"/>
  <c r="AL232" i="8" s="1"/>
  <c r="AB7" i="10" s="1"/>
  <c r="AS247" i="8" a="1"/>
  <c r="AS247" i="8" s="1"/>
  <c r="AI22" i="10" s="1"/>
  <c r="L237" i="8" a="1"/>
  <c r="L237" i="8" s="1"/>
  <c r="B12" i="10" s="1"/>
  <c r="AF259" i="8" a="1"/>
  <c r="AF259" i="8" s="1"/>
  <c r="V40" i="10" s="1"/>
  <c r="L231" i="8" a="1"/>
  <c r="L231" i="8" s="1"/>
  <c r="B6" i="10" s="1"/>
  <c r="W234" i="8" a="1"/>
  <c r="W234" i="8" s="1"/>
  <c r="M9" i="10" s="1"/>
  <c r="V233" i="8" a="1"/>
  <c r="V233" i="8" s="1"/>
  <c r="L8" i="10" s="1"/>
  <c r="AE267" i="8" a="1"/>
  <c r="AE267" i="8" s="1"/>
  <c r="AM238" i="8" a="1"/>
  <c r="AM238" i="8" s="1"/>
  <c r="AC13" i="10" s="1"/>
  <c r="AL248" i="8" a="1"/>
  <c r="AL248" i="8" s="1"/>
  <c r="AB23" i="10" s="1"/>
  <c r="AD266" i="8" a="1"/>
  <c r="AD266" i="8" s="1"/>
  <c r="T47" i="10" s="1"/>
  <c r="T264" i="8" a="1"/>
  <c r="T264" i="8" s="1"/>
  <c r="J45" i="10" s="1"/>
  <c r="AE264" i="8" a="1"/>
  <c r="AE264" i="8" s="1"/>
  <c r="U45" i="10" s="1"/>
  <c r="R255" i="8" a="1"/>
  <c r="R255" i="8" s="1"/>
  <c r="H36" i="10" s="1"/>
  <c r="U233" i="8" a="1"/>
  <c r="U233" i="8" s="1"/>
  <c r="K8" i="10" s="1"/>
  <c r="AN251" i="8" a="1"/>
  <c r="AN251" i="8" s="1"/>
  <c r="AD26" i="10" s="1"/>
  <c r="R257" i="8" a="1"/>
  <c r="R257" i="8" s="1"/>
  <c r="H38" i="10" s="1"/>
  <c r="AF251" i="8" a="1"/>
  <c r="AF251" i="8" s="1"/>
  <c r="V26" i="10" s="1"/>
  <c r="R236" i="8" a="1"/>
  <c r="R236" i="8" s="1"/>
  <c r="H11" i="10" s="1"/>
  <c r="AE245" i="8" a="1"/>
  <c r="AE245" i="8" s="1"/>
  <c r="U20" i="10" s="1"/>
  <c r="AS246" i="8" a="1"/>
  <c r="AS246" i="8" s="1"/>
  <c r="AI21" i="10" s="1"/>
  <c r="AN236" i="8" a="1"/>
  <c r="AN236" i="8" s="1"/>
  <c r="AD11" i="10" s="1"/>
  <c r="AE251" i="8" a="1"/>
  <c r="AE251" i="8" s="1"/>
  <c r="U26" i="10" s="1"/>
  <c r="L239" i="8" a="1"/>
  <c r="L239" i="8" s="1"/>
  <c r="B14" i="10" s="1"/>
  <c r="AQ265" i="8" a="1"/>
  <c r="AQ265" i="8" s="1"/>
  <c r="AG46" i="10" s="1"/>
  <c r="AA259" i="8" a="1"/>
  <c r="AA259" i="8" s="1"/>
  <c r="Q40" i="10" s="1"/>
  <c r="K267" i="8" a="1"/>
  <c r="K267" i="8" s="1"/>
  <c r="AK239" i="8" a="1"/>
  <c r="AK239" i="8" s="1"/>
  <c r="AA14" i="10" s="1"/>
  <c r="AI245" i="8" a="1"/>
  <c r="AI245" i="8" s="1"/>
  <c r="Y20" i="10" s="1"/>
  <c r="AO258" i="8" a="1"/>
  <c r="AO258" i="8" s="1"/>
  <c r="AE39" i="10" s="1"/>
  <c r="AA239" i="8" a="1"/>
  <c r="AA239" i="8" s="1"/>
  <c r="Q14" i="10" s="1"/>
  <c r="M246" i="8" a="1"/>
  <c r="M246" i="8" s="1"/>
  <c r="C21" i="10" s="1"/>
  <c r="D21" i="10" s="1"/>
  <c r="AS263" i="8" a="1"/>
  <c r="AS263" i="8" s="1"/>
  <c r="AI44" i="10" s="1"/>
  <c r="AL246" i="8" a="1"/>
  <c r="AL246" i="8" s="1"/>
  <c r="AB21" i="10" s="1"/>
  <c r="AH242" i="8" a="1"/>
  <c r="AH242" i="8" s="1"/>
  <c r="X17" i="10" s="1"/>
  <c r="AP251" i="8" a="1"/>
  <c r="AP251" i="8" s="1"/>
  <c r="AF26" i="10" s="1"/>
  <c r="K245" i="8" a="1"/>
  <c r="K245" i="8" s="1"/>
  <c r="R258" i="8" a="1"/>
  <c r="R258" i="8" s="1"/>
  <c r="H39" i="10" s="1"/>
  <c r="AA254" i="8" a="1"/>
  <c r="AA254" i="8" s="1"/>
  <c r="Q29" i="10" s="1"/>
  <c r="AD232" i="8" a="1"/>
  <c r="AD232" i="8" s="1"/>
  <c r="T7" i="10" s="1"/>
  <c r="AA249" i="8" a="1"/>
  <c r="AA249" i="8" s="1"/>
  <c r="Q24" i="10" s="1"/>
  <c r="AC238" i="8" a="1"/>
  <c r="AC238" i="8" s="1"/>
  <c r="S13" i="10" s="1"/>
  <c r="AD257" i="8" a="1"/>
  <c r="AD257" i="8" s="1"/>
  <c r="T38" i="10" s="1"/>
  <c r="AD234" i="8" a="1"/>
  <c r="AD234" i="8" s="1"/>
  <c r="T9" i="10" s="1"/>
  <c r="X247" i="8" a="1"/>
  <c r="X247" i="8" s="1"/>
  <c r="N22" i="10" s="1"/>
  <c r="AO251" i="8" a="1"/>
  <c r="AO251" i="8" s="1"/>
  <c r="AE26" i="10" s="1"/>
  <c r="V239" i="8" a="1"/>
  <c r="V239" i="8" s="1"/>
  <c r="L14" i="10" s="1"/>
  <c r="X241" i="8" a="1"/>
  <c r="X241" i="8" s="1"/>
  <c r="N16" i="10" s="1"/>
  <c r="AM231" i="8" a="1"/>
  <c r="AM231" i="8" s="1"/>
  <c r="T254" i="8" a="1"/>
  <c r="T254" i="8" s="1"/>
  <c r="J29" i="10" s="1"/>
  <c r="AB240" i="8" a="1"/>
  <c r="AB240" i="8" s="1"/>
  <c r="R15" i="10" s="1"/>
  <c r="AD250" i="8" a="1"/>
  <c r="AD250" i="8" s="1"/>
  <c r="T25" i="10" s="1"/>
  <c r="T241" i="8" a="1"/>
  <c r="T241" i="8" s="1"/>
  <c r="J16" i="10" s="1"/>
  <c r="AC260" i="8" a="1"/>
  <c r="AC260" i="8" s="1"/>
  <c r="S41" i="10" s="1"/>
  <c r="AR265" i="8" a="1"/>
  <c r="AR265" i="8" s="1"/>
  <c r="AH46" i="10" s="1"/>
  <c r="AG239" i="8" a="1"/>
  <c r="AG239" i="8" s="1"/>
  <c r="W14" i="10" s="1"/>
  <c r="AO257" i="8" a="1"/>
  <c r="AO257" i="8" s="1"/>
  <c r="AE38" i="10" s="1"/>
  <c r="X235" i="8" a="1"/>
  <c r="X235" i="8" s="1"/>
  <c r="N10" i="10" s="1"/>
  <c r="AB243" i="8" a="1"/>
  <c r="AB243" i="8" s="1"/>
  <c r="R18" i="10" s="1"/>
  <c r="Z251" i="8" a="1"/>
  <c r="Z251" i="8" s="1"/>
  <c r="P26" i="10" s="1"/>
  <c r="AH259" i="8" a="1"/>
  <c r="AH259" i="8" s="1"/>
  <c r="X40" i="10" s="1"/>
  <c r="AP249" i="8" a="1"/>
  <c r="AP249" i="8" s="1"/>
  <c r="AF24" i="10" s="1"/>
  <c r="AJ249" i="8" a="1"/>
  <c r="AJ249" i="8" s="1"/>
  <c r="Z24" i="10" s="1"/>
  <c r="AO263" i="8" a="1"/>
  <c r="AO263" i="8" s="1"/>
  <c r="AE44" i="10" s="1"/>
  <c r="AO264" i="8" a="1"/>
  <c r="AO264" i="8" s="1"/>
  <c r="AE45" i="10" s="1"/>
  <c r="U234" i="8" a="1"/>
  <c r="U234" i="8" s="1"/>
  <c r="K9" i="10" s="1"/>
  <c r="M242" i="8" a="1"/>
  <c r="M242" i="8" s="1"/>
  <c r="C17" i="10" s="1"/>
  <c r="D17" i="10" s="1"/>
  <c r="V246" i="8" a="1"/>
  <c r="V246" i="8" s="1"/>
  <c r="L21" i="10" s="1"/>
  <c r="W245" i="8" a="1"/>
  <c r="W245" i="8" s="1"/>
  <c r="M20" i="10" s="1"/>
  <c r="Y261" i="8" a="1"/>
  <c r="Y261" i="8" s="1"/>
  <c r="O42" i="10" s="1"/>
  <c r="S246" i="8" a="1"/>
  <c r="S246" i="8" s="1"/>
  <c r="I21" i="10" s="1"/>
  <c r="AI255" i="8" a="1"/>
  <c r="AI255" i="8" s="1"/>
  <c r="Y36" i="10" s="1"/>
  <c r="AI249" i="8" a="1"/>
  <c r="AI249" i="8" s="1"/>
  <c r="Y24" i="10" s="1"/>
  <c r="AE247" i="8" a="1"/>
  <c r="AE247" i="8" s="1"/>
  <c r="U22" i="10" s="1"/>
  <c r="U239" i="8" a="1"/>
  <c r="U239" i="8" s="1"/>
  <c r="K14" i="10" s="1"/>
  <c r="AP241" i="8" a="1"/>
  <c r="AP241" i="8" s="1"/>
  <c r="AF16" i="10" s="1"/>
  <c r="AD237" i="8" a="1"/>
  <c r="AD237" i="8" s="1"/>
  <c r="T12" i="10" s="1"/>
  <c r="AE250" i="8" a="1"/>
  <c r="AE250" i="8" s="1"/>
  <c r="U25" i="10" s="1"/>
  <c r="Z234" i="8" a="1"/>
  <c r="Z234" i="8" s="1"/>
  <c r="P9" i="10" s="1"/>
  <c r="U261" i="8" a="1"/>
  <c r="U261" i="8" s="1"/>
  <c r="K42" i="10" s="1"/>
  <c r="X251" i="8" a="1"/>
  <c r="X251" i="8" s="1"/>
  <c r="N26" i="10" s="1"/>
  <c r="V267" i="8" a="1"/>
  <c r="V267" i="8" s="1"/>
  <c r="L262" i="8" a="1"/>
  <c r="L262" i="8" s="1"/>
  <c r="B43" i="10" s="1"/>
  <c r="A43" i="10" s="1"/>
  <c r="AR261" i="8" a="1"/>
  <c r="AR261" i="8" s="1"/>
  <c r="AH42" i="10" s="1"/>
  <c r="AD239" i="8" a="1"/>
  <c r="AD239" i="8" s="1"/>
  <c r="T14" i="10" s="1"/>
  <c r="V264" i="8" a="1"/>
  <c r="V264" i="8" s="1"/>
  <c r="L45" i="10" s="1"/>
  <c r="AK237" i="8" a="1"/>
  <c r="AK237" i="8" s="1"/>
  <c r="AA12" i="10" s="1"/>
  <c r="AS237" i="8" a="1"/>
  <c r="AS237" i="8" s="1"/>
  <c r="AI12" i="10" s="1"/>
  <c r="L257" i="8" a="1"/>
  <c r="L257" i="8" s="1"/>
  <c r="B38" i="10" s="1"/>
  <c r="A38" i="10" s="1"/>
  <c r="S248" i="8" a="1"/>
  <c r="S248" i="8" s="1"/>
  <c r="I23" i="10" s="1"/>
  <c r="AN252" i="8" a="1"/>
  <c r="AN252" i="8" s="1"/>
  <c r="AD27" i="10" s="1"/>
  <c r="AQ231" i="8" a="1"/>
  <c r="AQ231" i="8" s="1"/>
  <c r="AL245" i="8" a="1"/>
  <c r="AL245" i="8" s="1"/>
  <c r="AB20" i="10" s="1"/>
  <c r="U262" i="8" a="1"/>
  <c r="U262" i="8" s="1"/>
  <c r="K43" i="10" s="1"/>
  <c r="T255" i="8" a="1"/>
  <c r="T255" i="8" s="1"/>
  <c r="J36" i="10" s="1"/>
  <c r="AB235" i="8" a="1"/>
  <c r="AB235" i="8" s="1"/>
  <c r="R10" i="10" s="1"/>
  <c r="W250" i="8" a="1"/>
  <c r="W250" i="8" s="1"/>
  <c r="M25" i="10" s="1"/>
  <c r="AJ247" i="8" a="1"/>
  <c r="AJ247" i="8" s="1"/>
  <c r="Z22" i="10" s="1"/>
  <c r="R260" i="8" a="1"/>
  <c r="R260" i="8" s="1"/>
  <c r="H41" i="10" s="1"/>
  <c r="AJ263" i="8" a="1"/>
  <c r="AJ263" i="8" s="1"/>
  <c r="Z44" i="10" s="1"/>
  <c r="S251" i="8" a="1"/>
  <c r="S251" i="8" s="1"/>
  <c r="I26" i="10" s="1"/>
  <c r="M243" i="8" a="1"/>
  <c r="M243" i="8" s="1"/>
  <c r="C18" i="10" s="1"/>
  <c r="D18" i="10" s="1"/>
  <c r="AM251" i="8" a="1"/>
  <c r="AM251" i="8" s="1"/>
  <c r="AC26" i="10" s="1"/>
  <c r="M247" i="8" a="1"/>
  <c r="M247" i="8" s="1"/>
  <c r="C22" i="10" s="1"/>
  <c r="D22" i="10" s="1"/>
  <c r="AM242" i="8" a="1"/>
  <c r="AM242" i="8" s="1"/>
  <c r="AC17" i="10" s="1"/>
  <c r="AF256" i="8" a="1"/>
  <c r="AF256" i="8" s="1"/>
  <c r="V37" i="10" s="1"/>
  <c r="AK232" i="8" a="1"/>
  <c r="AK232" i="8" s="1"/>
  <c r="AA7" i="10" s="1"/>
  <c r="R266" i="8" a="1"/>
  <c r="R266" i="8" s="1"/>
  <c r="H47" i="10" s="1"/>
  <c r="R232" i="8" a="1"/>
  <c r="R232" i="8" s="1"/>
  <c r="H7" i="10" s="1"/>
  <c r="AF247" i="8" a="1"/>
  <c r="AF247" i="8" s="1"/>
  <c r="V22" i="10" s="1"/>
  <c r="U232" i="8" a="1"/>
  <c r="U232" i="8" s="1"/>
  <c r="K7" i="10" s="1"/>
  <c r="AI235" i="8" a="1"/>
  <c r="AI235" i="8" s="1"/>
  <c r="Y10" i="10" s="1"/>
  <c r="AB253" i="8" a="1"/>
  <c r="AB253" i="8" s="1"/>
  <c r="R28" i="10" s="1"/>
  <c r="AQ264" i="8" a="1"/>
  <c r="AQ264" i="8" s="1"/>
  <c r="AG45" i="10" s="1"/>
  <c r="X249" i="8" a="1"/>
  <c r="X249" i="8" s="1"/>
  <c r="N24" i="10" s="1"/>
  <c r="W256" i="8" a="1"/>
  <c r="W256" i="8" s="1"/>
  <c r="M37" i="10" s="1"/>
  <c r="L266" i="8" a="1"/>
  <c r="L266" i="8" s="1"/>
  <c r="B47" i="10" s="1"/>
  <c r="A47" i="10" s="1"/>
  <c r="AJ244" i="8" a="1"/>
  <c r="AJ244" i="8" s="1"/>
  <c r="Z19" i="10" s="1"/>
  <c r="AI237" i="8" a="1"/>
  <c r="AI237" i="8" s="1"/>
  <c r="Y12" i="10" s="1"/>
  <c r="R264" i="8" a="1"/>
  <c r="R264" i="8" s="1"/>
  <c r="H45" i="10" s="1"/>
  <c r="AL249" i="8" a="1"/>
  <c r="AL249" i="8" s="1"/>
  <c r="AB24" i="10" s="1"/>
  <c r="L248" i="8" a="1"/>
  <c r="L248" i="8" s="1"/>
  <c r="B23" i="10" s="1"/>
  <c r="AJ237" i="8" a="1"/>
  <c r="AJ237" i="8" s="1"/>
  <c r="Z12" i="10" s="1"/>
  <c r="AC235" i="8" a="1"/>
  <c r="AC235" i="8" s="1"/>
  <c r="S10" i="10" s="1"/>
  <c r="AL264" i="8" a="1"/>
  <c r="AL264" i="8" s="1"/>
  <c r="AB45" i="10" s="1"/>
  <c r="AC239" i="8" a="1"/>
  <c r="AC239" i="8" s="1"/>
  <c r="S14" i="10" s="1"/>
  <c r="AJ252" i="8" a="1"/>
  <c r="AJ252" i="8" s="1"/>
  <c r="Z27" i="10" s="1"/>
  <c r="Z254" i="8" a="1"/>
  <c r="Z254" i="8" s="1"/>
  <c r="P29" i="10" s="1"/>
  <c r="AD247" i="8" a="1"/>
  <c r="AD247" i="8" s="1"/>
  <c r="T22" i="10" s="1"/>
  <c r="AC233" i="8" a="1"/>
  <c r="AC233" i="8" s="1"/>
  <c r="S8" i="10" s="1"/>
  <c r="K258" i="8" a="1"/>
  <c r="K258" i="8" s="1"/>
  <c r="AR252" i="8" a="1"/>
  <c r="AR252" i="8" s="1"/>
  <c r="AH27" i="10" s="1"/>
  <c r="V260" i="8" a="1"/>
  <c r="V260" i="8" s="1"/>
  <c r="L41" i="10" s="1"/>
  <c r="R253" i="8" a="1"/>
  <c r="R253" i="8" s="1"/>
  <c r="H28" i="10" s="1"/>
  <c r="AC231" i="8" a="1"/>
  <c r="AC231" i="8" s="1"/>
  <c r="V250" i="8" a="1"/>
  <c r="V250" i="8" s="1"/>
  <c r="L25" i="10" s="1"/>
  <c r="AA264" i="8" a="1"/>
  <c r="AA264" i="8" s="1"/>
  <c r="Q45" i="10" s="1"/>
  <c r="Y231" i="8" a="1"/>
  <c r="Y231" i="8" s="1"/>
  <c r="AD255" i="8" a="1"/>
  <c r="AD255" i="8" s="1"/>
  <c r="T36" i="10" s="1"/>
  <c r="AB262" i="8" a="1"/>
  <c r="AB262" i="8" s="1"/>
  <c r="R43" i="10" s="1"/>
  <c r="U247" i="8" a="1"/>
  <c r="U247" i="8" s="1"/>
  <c r="K22" i="10" s="1"/>
  <c r="Y254" i="8" a="1"/>
  <c r="Y254" i="8" s="1"/>
  <c r="O29" i="10" s="1"/>
  <c r="AC245" i="8" a="1"/>
  <c r="AC245" i="8" s="1"/>
  <c r="S20" i="10" s="1"/>
  <c r="AS253" i="8" a="1"/>
  <c r="AS253" i="8" s="1"/>
  <c r="AI28" i="10" s="1"/>
  <c r="AR240" i="8" a="1"/>
  <c r="AR240" i="8" s="1"/>
  <c r="AH15" i="10" s="1"/>
  <c r="AG247" i="8" a="1"/>
  <c r="AG247" i="8" s="1"/>
  <c r="W22" i="10" s="1"/>
  <c r="AK250" i="8" a="1"/>
  <c r="AK250" i="8" s="1"/>
  <c r="AA25" i="10" s="1"/>
  <c r="AP257" i="8" a="1"/>
  <c r="AP257" i="8" s="1"/>
  <c r="AF38" i="10" s="1"/>
  <c r="AH246" i="8" a="1"/>
  <c r="AH246" i="8" s="1"/>
  <c r="X21" i="10" s="1"/>
  <c r="AH237" i="8" a="1"/>
  <c r="AH237" i="8" s="1"/>
  <c r="X12" i="10" s="1"/>
  <c r="AP252" i="8" a="1"/>
  <c r="AP252" i="8" s="1"/>
  <c r="AF27" i="10" s="1"/>
  <c r="R248" i="8" a="1"/>
  <c r="R248" i="8" s="1"/>
  <c r="H23" i="10" s="1"/>
  <c r="AE238" i="8" a="1"/>
  <c r="AE238" i="8" s="1"/>
  <c r="U13" i="10" s="1"/>
  <c r="AN250" i="8" a="1"/>
  <c r="AN250" i="8" s="1"/>
  <c r="AD25" i="10" s="1"/>
  <c r="AG235" i="8" a="1"/>
  <c r="AG235" i="8" s="1"/>
  <c r="W10" i="10" s="1"/>
  <c r="S247" i="8" a="1"/>
  <c r="S247" i="8" s="1"/>
  <c r="I22" i="10" s="1"/>
  <c r="V263" i="8" a="1"/>
  <c r="V263" i="8" s="1"/>
  <c r="L44" i="10" s="1"/>
  <c r="AR250" i="8" a="1"/>
  <c r="AR250" i="8" s="1"/>
  <c r="AH25" i="10" s="1"/>
  <c r="AG263" i="8" a="1"/>
  <c r="AG263" i="8" s="1"/>
  <c r="W44" i="10" s="1"/>
  <c r="AJ264" i="8" a="1"/>
  <c r="AJ264" i="8" s="1"/>
  <c r="Z45" i="10" s="1"/>
  <c r="K240" i="8" a="1"/>
  <c r="K240" i="8" s="1"/>
  <c r="Z260" i="8" a="1"/>
  <c r="Z260" i="8" s="1"/>
  <c r="P41" i="10" s="1"/>
  <c r="AD240" i="8" a="1"/>
  <c r="AD240" i="8" s="1"/>
  <c r="T15" i="10" s="1"/>
  <c r="AN232" i="8" a="1"/>
  <c r="AN232" i="8" s="1"/>
  <c r="AD7" i="10" s="1"/>
  <c r="Y238" i="8" a="1"/>
  <c r="Y238" i="8" s="1"/>
  <c r="O13" i="10" s="1"/>
  <c r="AJ232" i="8" a="1"/>
  <c r="AJ232" i="8" s="1"/>
  <c r="Z7" i="10" s="1"/>
  <c r="Z232" i="8" a="1"/>
  <c r="Z232" i="8" s="1"/>
  <c r="P7" i="10" s="1"/>
  <c r="AS250" i="8" a="1"/>
  <c r="AS250" i="8" s="1"/>
  <c r="AI25" i="10" s="1"/>
  <c r="AJ260" i="8" a="1"/>
  <c r="AJ260" i="8" s="1"/>
  <c r="Z41" i="10" s="1"/>
  <c r="K241" i="8" a="1"/>
  <c r="K241" i="8" s="1"/>
  <c r="AI233" i="8" a="1"/>
  <c r="AI233" i="8" s="1"/>
  <c r="Y8" i="10" s="1"/>
  <c r="AB254" i="8" a="1"/>
  <c r="AB254" i="8" s="1"/>
  <c r="R29" i="10" s="1"/>
  <c r="AA236" i="8" a="1"/>
  <c r="AA236" i="8" s="1"/>
  <c r="Q11" i="10" s="1"/>
  <c r="U258" i="8" a="1"/>
  <c r="U258" i="8" s="1"/>
  <c r="K39" i="10" s="1"/>
  <c r="AK244" i="8" a="1"/>
  <c r="AK244" i="8" s="1"/>
  <c r="AA19" i="10" s="1"/>
  <c r="W240" i="8" a="1"/>
  <c r="W240" i="8" s="1"/>
  <c r="M15" i="10" s="1"/>
  <c r="M257" i="8" a="1"/>
  <c r="M257" i="8" s="1"/>
  <c r="C38" i="10" s="1"/>
  <c r="D38" i="10" s="1"/>
  <c r="AC256" i="8" a="1"/>
  <c r="AC256" i="8" s="1"/>
  <c r="S37" i="10" s="1"/>
  <c r="AO236" i="8" a="1"/>
  <c r="AO236" i="8" s="1"/>
  <c r="AE11" i="10" s="1"/>
  <c r="AK256" i="8" a="1"/>
  <c r="AK256" i="8" s="1"/>
  <c r="AA37" i="10" s="1"/>
  <c r="AL254" i="8" a="1"/>
  <c r="AL254" i="8" s="1"/>
  <c r="AB29" i="10" s="1"/>
  <c r="AD262" i="8" a="1"/>
  <c r="AD262" i="8" s="1"/>
  <c r="T43" i="10" s="1"/>
  <c r="AL262" i="8" a="1"/>
  <c r="AL262" i="8" s="1"/>
  <c r="AB43" i="10" s="1"/>
  <c r="R261" i="8" a="1"/>
  <c r="R261" i="8" s="1"/>
  <c r="H42" i="10" s="1"/>
  <c r="M252" i="8" a="1"/>
  <c r="M252" i="8" s="1"/>
  <c r="C27" i="10" s="1"/>
  <c r="D27" i="10" s="1"/>
  <c r="W264" i="8" a="1"/>
  <c r="W264" i="8" s="1"/>
  <c r="M45" i="10" s="1"/>
  <c r="AE263" i="8" a="1"/>
  <c r="AE263" i="8" s="1"/>
  <c r="U44" i="10" s="1"/>
  <c r="AP232" i="8" a="1"/>
  <c r="AP232" i="8" s="1"/>
  <c r="AF7" i="10" s="1"/>
  <c r="AN254" i="8" a="1"/>
  <c r="AN254" i="8" s="1"/>
  <c r="AD29" i="10" s="1"/>
  <c r="Z233" i="8" a="1"/>
  <c r="Z233" i="8" s="1"/>
  <c r="P8" i="10" s="1"/>
  <c r="T231" i="8" a="1"/>
  <c r="T231" i="8" s="1"/>
  <c r="U267" i="8" a="1"/>
  <c r="U267" i="8" s="1"/>
  <c r="X245" i="8" a="1"/>
  <c r="X245" i="8" s="1"/>
  <c r="N20" i="10" s="1"/>
  <c r="AS264" i="8" a="1"/>
  <c r="AS264" i="8" s="1"/>
  <c r="AI45" i="10" s="1"/>
  <c r="AS240" i="8" a="1"/>
  <c r="AS240" i="8" s="1"/>
  <c r="AI15" i="10" s="1"/>
  <c r="X231" i="8" a="1"/>
  <c r="X231" i="8" s="1"/>
  <c r="AK234" i="8" a="1"/>
  <c r="AK234" i="8" s="1"/>
  <c r="AA9" i="10" s="1"/>
  <c r="T266" i="8" a="1"/>
  <c r="T266" i="8" s="1"/>
  <c r="J47" i="10" s="1"/>
  <c r="AK259" i="8" a="1"/>
  <c r="AK259" i="8" s="1"/>
  <c r="AA40" i="10" s="1"/>
  <c r="AE231" i="8" a="1"/>
  <c r="AE231" i="8" s="1"/>
  <c r="AC242" i="8" a="1"/>
  <c r="AC242" i="8" s="1"/>
  <c r="S17" i="10" s="1"/>
  <c r="W252" i="8" a="1"/>
  <c r="W252" i="8" s="1"/>
  <c r="M27" i="10" s="1"/>
  <c r="AJ250" i="8" a="1"/>
  <c r="AJ250" i="8" s="1"/>
  <c r="Z25" i="10" s="1"/>
  <c r="AK251" i="8" a="1"/>
  <c r="AK251" i="8" s="1"/>
  <c r="AA26" i="10" s="1"/>
  <c r="AF250" i="8" a="1"/>
  <c r="AF250" i="8" s="1"/>
  <c r="V25" i="10" s="1"/>
  <c r="Y246" i="8" a="1"/>
  <c r="Y246" i="8" s="1"/>
  <c r="O21" i="10" s="1"/>
  <c r="AJ231" i="8" a="1"/>
  <c r="AJ231" i="8" s="1"/>
  <c r="T261" i="8" a="1"/>
  <c r="T261" i="8" s="1"/>
  <c r="J42" i="10" s="1"/>
  <c r="AG251" i="8" a="1"/>
  <c r="AG251" i="8" s="1"/>
  <c r="W26" i="10" s="1"/>
  <c r="AM252" i="8" a="1"/>
  <c r="AM252" i="8" s="1"/>
  <c r="AC27" i="10" s="1"/>
  <c r="AS236" i="8" a="1"/>
  <c r="AS236" i="8" s="1"/>
  <c r="AI11" i="10" s="1"/>
  <c r="L238" i="8" a="1"/>
  <c r="L238" i="8" s="1"/>
  <c r="B13" i="10" s="1"/>
  <c r="AJ242" i="8" a="1"/>
  <c r="AJ242" i="8" s="1"/>
  <c r="Z17" i="10" s="1"/>
  <c r="AH265" i="8" a="1"/>
  <c r="AH265" i="8" s="1"/>
  <c r="X46" i="10" s="1"/>
  <c r="Z252" i="8" a="1"/>
  <c r="Z252" i="8" s="1"/>
  <c r="P27" i="10" s="1"/>
  <c r="AJ238" i="8" a="1"/>
  <c r="AJ238" i="8" s="1"/>
  <c r="Z13" i="10" s="1"/>
  <c r="AI258" i="8" a="1"/>
  <c r="AI258" i="8" s="1"/>
  <c r="Y39" i="10" s="1"/>
  <c r="AO266" i="8" a="1"/>
  <c r="AO266" i="8" s="1"/>
  <c r="AE47" i="10" s="1"/>
  <c r="AF253" i="8" a="1"/>
  <c r="AF253" i="8" s="1"/>
  <c r="V28" i="10" s="1"/>
  <c r="V251" i="8" a="1"/>
  <c r="V251" i="8" s="1"/>
  <c r="L26" i="10" s="1"/>
  <c r="AD252" i="8" a="1"/>
  <c r="AD252" i="8" s="1"/>
  <c r="T27" i="10" s="1"/>
  <c r="AI262" i="8" a="1"/>
  <c r="AI262" i="8" s="1"/>
  <c r="Y43" i="10" s="1"/>
  <c r="AS252" i="8" a="1"/>
  <c r="AS252" i="8" s="1"/>
  <c r="AI27" i="10" s="1"/>
  <c r="AA262" i="8" a="1"/>
  <c r="AA262" i="8" s="1"/>
  <c r="Q43" i="10" s="1"/>
  <c r="AD245" i="8" a="1"/>
  <c r="AD245" i="8" s="1"/>
  <c r="T20" i="10" s="1"/>
  <c r="AH245" i="8" a="1"/>
  <c r="AH245" i="8" s="1"/>
  <c r="X20" i="10" s="1"/>
  <c r="AE248" i="8" a="1"/>
  <c r="AE248" i="8" s="1"/>
  <c r="U23" i="10" s="1"/>
  <c r="AB267" i="8" a="1"/>
  <c r="AB267" i="8" s="1"/>
  <c r="AE262" i="8" a="1"/>
  <c r="AE262" i="8" s="1"/>
  <c r="U43" i="10" s="1"/>
  <c r="AG267" i="8" a="1"/>
  <c r="AG267" i="8" s="1"/>
  <c r="AS259" i="8" a="1"/>
  <c r="AS259" i="8" s="1"/>
  <c r="AI40" i="10" s="1"/>
  <c r="Z238" i="8" a="1"/>
  <c r="Z238" i="8" s="1"/>
  <c r="P13" i="10" s="1"/>
  <c r="AQ253" i="8" a="1"/>
  <c r="AQ253" i="8" s="1"/>
  <c r="AG28" i="10" s="1"/>
  <c r="Z247" i="8" a="1"/>
  <c r="Z247" i="8" s="1"/>
  <c r="P22" i="10" s="1"/>
  <c r="AP242" i="8" a="1"/>
  <c r="AP242" i="8" s="1"/>
  <c r="AF17" i="10" s="1"/>
  <c r="AJ240" i="8" a="1"/>
  <c r="AJ240" i="8" s="1"/>
  <c r="Z15" i="10" s="1"/>
  <c r="AR264" i="8" a="1"/>
  <c r="AR264" i="8" s="1"/>
  <c r="AH45" i="10" s="1"/>
  <c r="AO243" i="8" a="1"/>
  <c r="AO243" i="8" s="1"/>
  <c r="AE18" i="10" s="1"/>
  <c r="AA246" i="8" a="1"/>
  <c r="AA246" i="8" s="1"/>
  <c r="Q21" i="10" s="1"/>
  <c r="Y244" i="8" a="1"/>
  <c r="Y244" i="8" s="1"/>
  <c r="O19" i="10" s="1"/>
  <c r="R251" i="8" a="1"/>
  <c r="R251" i="8" s="1"/>
  <c r="H26" i="10" s="1"/>
  <c r="U264" i="8" a="1"/>
  <c r="U264" i="8" s="1"/>
  <c r="K45" i="10" s="1"/>
  <c r="X242" i="8" a="1"/>
  <c r="X242" i="8" s="1"/>
  <c r="N17" i="10" s="1"/>
  <c r="AB261" i="8" a="1"/>
  <c r="AB261" i="8" s="1"/>
  <c r="R42" i="10" s="1"/>
  <c r="AC241" i="8" a="1"/>
  <c r="AC241" i="8" s="1"/>
  <c r="S16" i="10" s="1"/>
  <c r="S240" i="8" a="1"/>
  <c r="S240" i="8" s="1"/>
  <c r="I15" i="10" s="1"/>
  <c r="R235" i="8" a="1"/>
  <c r="R235" i="8" s="1"/>
  <c r="H10" i="10" s="1"/>
  <c r="AD256" i="8" a="1"/>
  <c r="AD256" i="8" s="1"/>
  <c r="T37" i="10" s="1"/>
  <c r="W261" i="8" a="1"/>
  <c r="W261" i="8" s="1"/>
  <c r="M42" i="10" s="1"/>
  <c r="AQ263" i="8" a="1"/>
  <c r="AQ263" i="8" s="1"/>
  <c r="AG44" i="10" s="1"/>
  <c r="AA251" i="8" a="1"/>
  <c r="AA251" i="8" s="1"/>
  <c r="Q26" i="10" s="1"/>
  <c r="K233" i="8" a="1"/>
  <c r="K233" i="8" s="1"/>
  <c r="U242" i="8" a="1"/>
  <c r="U242" i="8" s="1"/>
  <c r="K17" i="10" s="1"/>
  <c r="Y250" i="8" a="1"/>
  <c r="Y250" i="8" s="1"/>
  <c r="O25" i="10" s="1"/>
  <c r="AA233" i="8" a="1"/>
  <c r="AA233" i="8" s="1"/>
  <c r="Q8" i="10" s="1"/>
  <c r="AC247" i="8" a="1"/>
  <c r="AC247" i="8" s="1"/>
  <c r="S22" i="10" s="1"/>
  <c r="AC254" i="8" a="1"/>
  <c r="AC254" i="8" s="1"/>
  <c r="S29" i="10" s="1"/>
  <c r="S233" i="8" a="1"/>
  <c r="S233" i="8" s="1"/>
  <c r="I8" i="10" s="1"/>
  <c r="U246" i="8" a="1"/>
  <c r="U246" i="8" s="1"/>
  <c r="K21" i="10" s="1"/>
  <c r="AF265" i="8" a="1"/>
  <c r="AF265" i="8" s="1"/>
  <c r="V46" i="10" s="1"/>
  <c r="AM233" i="8" a="1"/>
  <c r="AM233" i="8" s="1"/>
  <c r="AC8" i="10" s="1"/>
  <c r="AR257" i="8" a="1"/>
  <c r="AR257" i="8" s="1"/>
  <c r="AH38" i="10" s="1"/>
  <c r="AI267" i="8" a="1"/>
  <c r="AI267" i="8" s="1"/>
  <c r="T242" i="8" a="1"/>
  <c r="T242" i="8" s="1"/>
  <c r="J17" i="10" s="1"/>
  <c r="S232" i="8" a="1"/>
  <c r="S232" i="8" s="1"/>
  <c r="I7" i="10" s="1"/>
  <c r="AG265" i="8" a="1"/>
  <c r="AG265" i="8" s="1"/>
  <c r="W46" i="10" s="1"/>
  <c r="AK233" i="8" a="1"/>
  <c r="AK233" i="8" s="1"/>
  <c r="AA8" i="10" s="1"/>
  <c r="AP266" i="8" a="1"/>
  <c r="AP266" i="8" s="1"/>
  <c r="AF47" i="10" s="1"/>
  <c r="AL255" i="8" a="1"/>
  <c r="AL255" i="8" s="1"/>
  <c r="AB36" i="10" s="1"/>
  <c r="AQ243" i="8" a="1"/>
  <c r="AQ243" i="8" s="1"/>
  <c r="AG18" i="10" s="1"/>
  <c r="AM258" i="8" a="1"/>
  <c r="AM258" i="8" s="1"/>
  <c r="AC39" i="10" s="1"/>
  <c r="AL263" i="8" a="1"/>
  <c r="AL263" i="8" s="1"/>
  <c r="AB44" i="10" s="1"/>
  <c r="AF238" i="8" a="1"/>
  <c r="AF238" i="8" s="1"/>
  <c r="V13" i="10" s="1"/>
  <c r="S242" i="8" a="1"/>
  <c r="S242" i="8" s="1"/>
  <c r="I17" i="10" s="1"/>
  <c r="AB260" i="8" a="1"/>
  <c r="AB260" i="8" s="1"/>
  <c r="R41" i="10" s="1"/>
  <c r="AE253" i="8" a="1"/>
  <c r="AE253" i="8" s="1"/>
  <c r="U28" i="10" s="1"/>
  <c r="AD233" i="8" a="1"/>
  <c r="AD233" i="8" s="1"/>
  <c r="T8" i="10" s="1"/>
  <c r="AA237" i="8" a="1"/>
  <c r="AA237" i="8" s="1"/>
  <c r="Q12" i="10" s="1"/>
  <c r="AI254" i="8" a="1"/>
  <c r="AI254" i="8" s="1"/>
  <c r="Y29" i="10" s="1"/>
  <c r="AO261" i="8" a="1"/>
  <c r="AO261" i="8" s="1"/>
  <c r="AE42" i="10" s="1"/>
  <c r="Y259" i="8" a="1"/>
  <c r="Y259" i="8" s="1"/>
  <c r="O40" i="10" s="1"/>
  <c r="M267" i="8" a="1"/>
  <c r="M267" i="8" s="1"/>
  <c r="AB242" i="8" a="1"/>
  <c r="AB242" i="8" s="1"/>
  <c r="R17" i="10" s="1"/>
  <c r="U237" i="8" a="1"/>
  <c r="U237" i="8" s="1"/>
  <c r="K12" i="10" s="1"/>
  <c r="AO260" i="8" a="1"/>
  <c r="AO260" i="8" s="1"/>
  <c r="AE41" i="10" s="1"/>
  <c r="AH231" i="8" a="1"/>
  <c r="AH231" i="8" s="1"/>
  <c r="U252" i="8" a="1"/>
  <c r="U252" i="8" s="1"/>
  <c r="K27" i="10" s="1"/>
  <c r="AQ242" i="8" a="1"/>
  <c r="AQ242" i="8" s="1"/>
  <c r="AG17" i="10" s="1"/>
  <c r="L250" i="8" a="1"/>
  <c r="L250" i="8" s="1"/>
  <c r="B25" i="10" s="1"/>
  <c r="AH232" i="8" a="1"/>
  <c r="AH232" i="8" s="1"/>
  <c r="X7" i="10" s="1"/>
  <c r="L244" i="8" a="1"/>
  <c r="L244" i="8" s="1"/>
  <c r="B19" i="10" s="1"/>
  <c r="W259" i="8" a="1"/>
  <c r="W259" i="8" s="1"/>
  <c r="M40" i="10" s="1"/>
  <c r="AG262" i="8" a="1"/>
  <c r="AG262" i="8" s="1"/>
  <c r="W43" i="10" s="1"/>
  <c r="K250" i="8" a="1"/>
  <c r="K250" i="8" s="1"/>
  <c r="R242" i="8" a="1"/>
  <c r="R242" i="8" s="1"/>
  <c r="H17" i="10" s="1"/>
  <c r="AC244" i="8" a="1"/>
  <c r="AC244" i="8" s="1"/>
  <c r="S19" i="10" s="1"/>
  <c r="AB233" i="8" a="1"/>
  <c r="AB233" i="8" s="1"/>
  <c r="R8" i="10" s="1"/>
  <c r="AE257" i="8" a="1"/>
  <c r="AE257" i="8" s="1"/>
  <c r="U38" i="10" s="1"/>
  <c r="W235" i="8" a="1"/>
  <c r="W235" i="8" s="1"/>
  <c r="M10" i="10" s="1"/>
  <c r="AL260" i="8" a="1"/>
  <c r="AL260" i="8" s="1"/>
  <c r="AB41" i="10" s="1"/>
  <c r="S264" i="8" a="1"/>
  <c r="S264" i="8" s="1"/>
  <c r="I45" i="10" s="1"/>
  <c r="K238" i="8" a="1"/>
  <c r="K238" i="8" s="1"/>
  <c r="AI241" i="8" a="1"/>
  <c r="AI241" i="8" s="1"/>
  <c r="Y16" i="10" s="1"/>
  <c r="AM246" i="8" a="1"/>
  <c r="AM246" i="8" s="1"/>
  <c r="AC21" i="10" s="1"/>
  <c r="AG266" i="8" a="1"/>
  <c r="AG266" i="8" s="1"/>
  <c r="W47" i="10" s="1"/>
  <c r="AI242" i="8" a="1"/>
  <c r="AI242" i="8" s="1"/>
  <c r="Y17" i="10" s="1"/>
  <c r="AI247" i="8" a="1"/>
  <c r="AI247" i="8" s="1"/>
  <c r="Y22" i="10" s="1"/>
  <c r="R238" i="8" a="1"/>
  <c r="R238" i="8" s="1"/>
  <c r="H13" i="10" s="1"/>
  <c r="AB231" i="8" a="1"/>
  <c r="AB231" i="8" s="1"/>
  <c r="R249" i="8" a="1"/>
  <c r="R249" i="8" s="1"/>
  <c r="H24" i="10" s="1"/>
  <c r="AA244" i="8" a="1"/>
  <c r="AA244" i="8" s="1"/>
  <c r="Q19" i="10" s="1"/>
  <c r="K264" i="8" a="1"/>
  <c r="K264" i="8" s="1"/>
  <c r="AN266" i="8" a="1"/>
  <c r="AN266" i="8" s="1"/>
  <c r="AD47" i="10" s="1"/>
  <c r="Y267" i="8" a="1"/>
  <c r="Y267" i="8" s="1"/>
  <c r="AA247" i="8" a="1"/>
  <c r="AA247" i="8" s="1"/>
  <c r="Q22" i="10" s="1"/>
  <c r="AA257" i="8" a="1"/>
  <c r="AA257" i="8" s="1"/>
  <c r="Q38" i="10" s="1"/>
  <c r="Z250" i="8" a="1"/>
  <c r="Z250" i="8" s="1"/>
  <c r="P25" i="10" s="1"/>
  <c r="AQ240" i="8" a="1"/>
  <c r="AQ240" i="8" s="1"/>
  <c r="AG15" i="10" s="1"/>
  <c r="AB247" i="8" a="1"/>
  <c r="AB247" i="8" s="1"/>
  <c r="R22" i="10" s="1"/>
  <c r="M263" i="8" a="1"/>
  <c r="M263" i="8" s="1"/>
  <c r="C44" i="10" s="1"/>
  <c r="D44" i="10" s="1"/>
  <c r="Z231" i="8" a="1"/>
  <c r="Z231" i="8" s="1"/>
  <c r="AH239" i="8" a="1"/>
  <c r="AH239" i="8" s="1"/>
  <c r="X14" i="10" s="1"/>
  <c r="AP245" i="8" a="1"/>
  <c r="AP245" i="8" s="1"/>
  <c r="AF20" i="10" s="1"/>
  <c r="S254" i="8" a="1"/>
  <c r="S254" i="8" s="1"/>
  <c r="I29" i="10" s="1"/>
  <c r="L251" i="8" a="1"/>
  <c r="L251" i="8" s="1"/>
  <c r="B26" i="10" s="1"/>
  <c r="T243" i="8" a="1"/>
  <c r="T243" i="8" s="1"/>
  <c r="J18" i="10" s="1"/>
  <c r="K255" i="8" a="1"/>
  <c r="K255" i="8" s="1"/>
  <c r="AS267" i="8" a="1"/>
  <c r="AS267" i="8" s="1"/>
  <c r="V249" i="8" a="1"/>
  <c r="V249" i="8" s="1"/>
  <c r="L24" i="10" s="1"/>
  <c r="AH241" i="8" a="1"/>
  <c r="AH241" i="8" s="1"/>
  <c r="X16" i="10" s="1"/>
  <c r="R254" i="8" a="1"/>
  <c r="R254" i="8" s="1"/>
  <c r="H29" i="10" s="1"/>
  <c r="Z243" i="8" a="1"/>
  <c r="Z243" i="8" s="1"/>
  <c r="P18" i="10" s="1"/>
  <c r="T234" i="8" a="1"/>
  <c r="T234" i="8" s="1"/>
  <c r="J9" i="10" s="1"/>
  <c r="AS249" i="8" a="1"/>
  <c r="AS249" i="8" s="1"/>
  <c r="AI24" i="10" s="1"/>
  <c r="Z267" i="8" a="1"/>
  <c r="Z267" i="8" s="1"/>
  <c r="AM256" i="8" a="1"/>
  <c r="AM256" i="8" s="1"/>
  <c r="AC37" i="10" s="1"/>
  <c r="AQ260" i="8" a="1"/>
  <c r="AQ260" i="8" s="1"/>
  <c r="AG41" i="10" s="1"/>
  <c r="AL243" i="8" a="1"/>
  <c r="AL243" i="8" s="1"/>
  <c r="AB18" i="10" s="1"/>
  <c r="AE240" i="8" a="1"/>
  <c r="AE240" i="8" s="1"/>
  <c r="U15" i="10" s="1"/>
  <c r="AB234" i="8" a="1"/>
  <c r="AB234" i="8" s="1"/>
  <c r="R9" i="10" s="1"/>
  <c r="AO234" i="8" a="1"/>
  <c r="AO234" i="8" s="1"/>
  <c r="AE9" i="10" s="1"/>
  <c r="AE255" i="8" a="1"/>
  <c r="AE255" i="8" s="1"/>
  <c r="U36" i="10" s="1"/>
  <c r="M250" i="8" a="1"/>
  <c r="M250" i="8" s="1"/>
  <c r="C25" i="10" s="1"/>
  <c r="D25" i="10" s="1"/>
  <c r="R265" i="8" a="1"/>
  <c r="R265" i="8" s="1"/>
  <c r="H46" i="10" s="1"/>
  <c r="W237" i="8" a="1"/>
  <c r="W237" i="8" s="1"/>
  <c r="M12" i="10" s="1"/>
  <c r="S255" i="8" a="1"/>
  <c r="S255" i="8" s="1"/>
  <c r="I36" i="10" s="1"/>
  <c r="V243" i="8" a="1"/>
  <c r="V243" i="8" s="1"/>
  <c r="L18" i="10" s="1"/>
  <c r="AP236" i="8" a="1"/>
  <c r="AP236" i="8" s="1"/>
  <c r="AF11" i="10" s="1"/>
  <c r="AQ251" i="8" a="1"/>
  <c r="AQ251" i="8" s="1"/>
  <c r="AG26" i="10" s="1"/>
  <c r="AK264" i="8" a="1"/>
  <c r="AK264" i="8" s="1"/>
  <c r="AA45" i="10" s="1"/>
  <c r="AI264" i="8" a="1"/>
  <c r="AI264" i="8" s="1"/>
  <c r="Y45" i="10" s="1"/>
  <c r="X264" i="8" a="1"/>
  <c r="X264" i="8" s="1"/>
  <c r="N45" i="10" s="1"/>
  <c r="U265" i="8" a="1"/>
  <c r="U265" i="8" s="1"/>
  <c r="K46" i="10" s="1"/>
  <c r="AJ267" i="8" a="1"/>
  <c r="AJ267" i="8" s="1"/>
  <c r="AF234" i="8" a="1"/>
  <c r="AF234" i="8" s="1"/>
  <c r="V9" i="10" s="1"/>
  <c r="W267" i="8" a="1"/>
  <c r="W267" i="8" s="1"/>
  <c r="AM254" i="8" a="1"/>
  <c r="AM254" i="8" s="1"/>
  <c r="AC29" i="10" s="1"/>
  <c r="AJ248" i="8" a="1"/>
  <c r="AJ248" i="8" s="1"/>
  <c r="Z23" i="10" s="1"/>
  <c r="S252" i="8" a="1"/>
  <c r="S252" i="8" s="1"/>
  <c r="I27" i="10" s="1"/>
  <c r="AD246" i="8" a="1"/>
  <c r="AD246" i="8" s="1"/>
  <c r="T21" i="10" s="1"/>
  <c r="AB265" i="8" a="1"/>
  <c r="AB265" i="8" s="1"/>
  <c r="R46" i="10" s="1"/>
  <c r="AO252" i="8" a="1"/>
  <c r="AO252" i="8" s="1"/>
  <c r="AE27" i="10" s="1"/>
  <c r="M262" i="8" a="1"/>
  <c r="M262" i="8" s="1"/>
  <c r="C43" i="10" s="1"/>
  <c r="D43" i="10" s="1"/>
  <c r="Y233" i="8" a="1"/>
  <c r="Y233" i="8" s="1"/>
  <c r="O8" i="10" s="1"/>
  <c r="M237" i="8" a="1"/>
  <c r="M237" i="8" s="1"/>
  <c r="C12" i="10" s="1"/>
  <c r="D12" i="10" s="1"/>
  <c r="AO249" i="8" a="1"/>
  <c r="AO249" i="8" s="1"/>
  <c r="AE24" i="10" s="1"/>
  <c r="V237" i="8" a="1"/>
  <c r="V237" i="8" s="1"/>
  <c r="L12" i="10" s="1"/>
  <c r="M233" i="8" a="1"/>
  <c r="M233" i="8" s="1"/>
  <c r="C8" i="10" s="1"/>
  <c r="D8" i="10" s="1"/>
  <c r="AN249" i="8" a="1"/>
  <c r="AN249" i="8" s="1"/>
  <c r="AD24" i="10" s="1"/>
  <c r="AJ255" i="8" a="1"/>
  <c r="AJ255" i="8" s="1"/>
  <c r="Z36" i="10" s="1"/>
  <c r="AO238" i="8" a="1"/>
  <c r="AO238" i="8" s="1"/>
  <c r="AE13" i="10" s="1"/>
  <c r="AR253" i="8" a="1"/>
  <c r="AR253" i="8" s="1"/>
  <c r="AH28" i="10" s="1"/>
  <c r="AK245" i="8" a="1"/>
  <c r="AK245" i="8" s="1"/>
  <c r="AA20" i="10" s="1"/>
  <c r="L261" i="8" a="1"/>
  <c r="L261" i="8" s="1"/>
  <c r="B42" i="10" s="1"/>
  <c r="A42" i="10" s="1"/>
  <c r="AF262" i="8" a="1"/>
  <c r="AF262" i="8" s="1"/>
  <c r="V43" i="10" s="1"/>
  <c r="AB263" i="8" a="1"/>
  <c r="AB263" i="8" s="1"/>
  <c r="R44" i="10" s="1"/>
  <c r="AP243" i="8" a="1"/>
  <c r="AP243" i="8" s="1"/>
  <c r="AF18" i="10" s="1"/>
  <c r="Y265" i="8" a="1"/>
  <c r="Y265" i="8" s="1"/>
  <c r="O46" i="10" s="1"/>
  <c r="AG234" i="8" a="1"/>
  <c r="AG234" i="8" s="1"/>
  <c r="W9" i="10" s="1"/>
  <c r="AK241" i="8" a="1"/>
  <c r="AK241" i="8" s="1"/>
  <c r="AA16" i="10" s="1"/>
  <c r="AJ258" i="8" a="1"/>
  <c r="AJ258" i="8" s="1"/>
  <c r="Z39" i="10" s="1"/>
  <c r="Z253" i="8" a="1"/>
  <c r="Z253" i="8" s="1"/>
  <c r="P28" i="10" s="1"/>
  <c r="M236" i="8" a="1"/>
  <c r="M236" i="8" s="1"/>
  <c r="C11" i="10" s="1"/>
  <c r="D11" i="10" s="1"/>
  <c r="AA250" i="8" a="1"/>
  <c r="AA250" i="8" s="1"/>
  <c r="Q25" i="10" s="1"/>
  <c r="AH264" i="8" a="1"/>
  <c r="AH264" i="8" s="1"/>
  <c r="X45" i="10" s="1"/>
  <c r="AS234" i="8" a="1"/>
  <c r="AS234" i="8" s="1"/>
  <c r="AI9" i="10" s="1"/>
  <c r="L255" i="8" a="1"/>
  <c r="L255" i="8" s="1"/>
  <c r="B36" i="10" s="1"/>
  <c r="AH255" i="8" a="1"/>
  <c r="AH255" i="8" s="1"/>
  <c r="X36" i="10" s="1"/>
  <c r="S263" i="8" a="1"/>
  <c r="S263" i="8" s="1"/>
  <c r="I44" i="10" s="1"/>
  <c r="T240" i="8" a="1"/>
  <c r="T240" i="8" s="1"/>
  <c r="J15" i="10" s="1"/>
  <c r="AN240" i="8" a="1"/>
  <c r="AN240" i="8" s="1"/>
  <c r="AD15" i="10" s="1"/>
  <c r="AH258" i="8" a="1"/>
  <c r="AH258" i="8" s="1"/>
  <c r="X39" i="10" s="1"/>
  <c r="AG250" i="8" a="1"/>
  <c r="AG250" i="8" s="1"/>
  <c r="W25" i="10" s="1"/>
  <c r="AE266" i="8" a="1"/>
  <c r="AE266" i="8" s="1"/>
  <c r="U47" i="10" s="1"/>
  <c r="Z241" i="8" a="1"/>
  <c r="Z241" i="8" s="1"/>
  <c r="P16" i="10" s="1"/>
  <c r="AO239" i="8" a="1"/>
  <c r="AO239" i="8" s="1"/>
  <c r="AE14" i="10" s="1"/>
  <c r="AE243" i="8" a="1"/>
  <c r="AE243" i="8" s="1"/>
  <c r="U18" i="10" s="1"/>
  <c r="AH248" i="8" a="1"/>
  <c r="AH248" i="8" s="1"/>
  <c r="X23" i="10" s="1"/>
  <c r="AK238" i="8" a="1"/>
  <c r="AK238" i="8" s="1"/>
  <c r="AA13" i="10" s="1"/>
  <c r="AM248" i="8" a="1"/>
  <c r="AM248" i="8" s="1"/>
  <c r="AC23" i="10" s="1"/>
  <c r="AJ253" i="8" a="1"/>
  <c r="AJ253" i="8" s="1"/>
  <c r="Z28" i="10" s="1"/>
  <c r="AG241" i="8" a="1"/>
  <c r="AG241" i="8" s="1"/>
  <c r="W16" i="10" s="1"/>
  <c r="Y257" i="8" a="1"/>
  <c r="Y257" i="8" s="1"/>
  <c r="O38" i="10" s="1"/>
  <c r="AI263" i="8" a="1"/>
  <c r="AI263" i="8" s="1"/>
  <c r="Y44" i="10" s="1"/>
  <c r="R234" i="8" a="1"/>
  <c r="R234" i="8" s="1"/>
  <c r="H9" i="10" s="1"/>
  <c r="AN264" i="8" a="1"/>
  <c r="AN264" i="8" s="1"/>
  <c r="AD45" i="10" s="1"/>
  <c r="AM232" i="8" a="1"/>
  <c r="AM232" i="8" s="1"/>
  <c r="AC7" i="10" s="1"/>
  <c r="AI238" i="8" a="1"/>
  <c r="AI238" i="8" s="1"/>
  <c r="Y13" i="10" s="1"/>
  <c r="AR246" i="8" a="1"/>
  <c r="AR246" i="8" s="1"/>
  <c r="AH21" i="10" s="1"/>
  <c r="AD264" i="8" a="1"/>
  <c r="AD264" i="8" s="1"/>
  <c r="T45" i="10" s="1"/>
  <c r="AR248" i="8" a="1"/>
  <c r="AR248" i="8" s="1"/>
  <c r="AH23" i="10" s="1"/>
  <c r="AE258" i="8" a="1"/>
  <c r="AE258" i="8" s="1"/>
  <c r="U39" i="10" s="1"/>
  <c r="AR241" i="8" a="1"/>
  <c r="AR241" i="8" s="1"/>
  <c r="AH16" i="10" s="1"/>
  <c r="AN234" i="8" a="1"/>
  <c r="AN234" i="8" s="1"/>
  <c r="AD9" i="10" s="1"/>
  <c r="AJ234" i="8" a="1"/>
  <c r="AJ234" i="8" s="1"/>
  <c r="Z9" i="10" s="1"/>
  <c r="AP255" i="8" a="1"/>
  <c r="AP255" i="8" s="1"/>
  <c r="AF36" i="10" s="1"/>
  <c r="L265" i="8" a="1"/>
  <c r="L265" i="8" s="1"/>
  <c r="B46" i="10" s="1"/>
  <c r="A46" i="10" s="1"/>
  <c r="AO254" i="8" a="1"/>
  <c r="AO254" i="8" s="1"/>
  <c r="AE29" i="10" s="1"/>
  <c r="Y256" i="8" a="1"/>
  <c r="Y256" i="8" s="1"/>
  <c r="O37" i="10" s="1"/>
  <c r="AP267" i="8" a="1"/>
  <c r="AP267" i="8" s="1"/>
  <c r="V248" i="8" a="1"/>
  <c r="V248" i="8" s="1"/>
  <c r="L23" i="10" s="1"/>
  <c r="X248" i="8" a="1"/>
  <c r="X248" i="8" s="1"/>
  <c r="N23" i="10" s="1"/>
  <c r="AR239" i="8" a="1"/>
  <c r="AR239" i="8" s="1"/>
  <c r="AH14" i="10" s="1"/>
  <c r="AP231" i="8" a="1"/>
  <c r="AP231" i="8" s="1"/>
  <c r="K265" i="8" a="1"/>
  <c r="K265" i="8" s="1"/>
  <c r="AC255" i="8" a="1"/>
  <c r="AC255" i="8" s="1"/>
  <c r="S36" i="10" s="1"/>
  <c r="T236" i="8" a="1"/>
  <c r="T236" i="8" s="1"/>
  <c r="J11" i="10" s="1"/>
  <c r="M240" i="8" a="1"/>
  <c r="M240" i="8" s="1"/>
  <c r="C15" i="10" s="1"/>
  <c r="D15" i="10" s="1"/>
  <c r="V242" i="8" a="1"/>
  <c r="V242" i="8" s="1"/>
  <c r="L17" i="10" s="1"/>
  <c r="AE242" i="8" a="1"/>
  <c r="AE242" i="8" s="1"/>
  <c r="U17" i="10" s="1"/>
  <c r="T246" i="8" a="1"/>
  <c r="T246" i="8" s="1"/>
  <c r="J21" i="10" s="1"/>
  <c r="AI236" i="8" a="1"/>
  <c r="AI236" i="8" s="1"/>
  <c r="Y11" i="10" s="1"/>
  <c r="AA255" i="8" a="1"/>
  <c r="AA255" i="8" s="1"/>
  <c r="Q36" i="10" s="1"/>
  <c r="AQ267" i="8" a="1"/>
  <c r="AQ267" i="8" s="1"/>
  <c r="K254" i="8" a="1"/>
  <c r="K254" i="8" s="1"/>
  <c r="AR267" i="8" a="1"/>
  <c r="AR267" i="8" s="1"/>
  <c r="AC266" i="8" a="1"/>
  <c r="AC266" i="8" s="1"/>
  <c r="S47" i="10" s="1"/>
  <c r="Z249" i="8" a="1"/>
  <c r="Z249" i="8" s="1"/>
  <c r="P24" i="10" s="1"/>
  <c r="AA266" i="8" a="1"/>
  <c r="AA266" i="8" s="1"/>
  <c r="Q47" i="10" s="1"/>
  <c r="AF264" i="8" a="1"/>
  <c r="AF264" i="8" s="1"/>
  <c r="V45" i="10" s="1"/>
  <c r="Z245" i="8" a="1"/>
  <c r="Z245" i="8" s="1"/>
  <c r="P20" i="10" s="1"/>
  <c r="X254" i="8" a="1"/>
  <c r="X254" i="8" s="1"/>
  <c r="N29" i="10" s="1"/>
  <c r="M253" i="8" a="1"/>
  <c r="M253" i="8" s="1"/>
  <c r="C28" i="10" s="1"/>
  <c r="D28" i="10" s="1"/>
  <c r="AM234" i="8" a="1"/>
  <c r="AM234" i="8" s="1"/>
  <c r="AC9" i="10" s="1"/>
  <c r="AJ262" i="8" a="1"/>
  <c r="AJ262" i="8" s="1"/>
  <c r="Z43" i="10" s="1"/>
  <c r="Z240" i="8" a="1"/>
  <c r="Z240" i="8" s="1"/>
  <c r="P15" i="10" s="1"/>
  <c r="AI250" i="8" a="1"/>
  <c r="AI250" i="8" s="1"/>
  <c r="Y25" i="10" s="1"/>
  <c r="AI234" i="8" a="1"/>
  <c r="AI234" i="8" s="1"/>
  <c r="Y9" i="10" s="1"/>
  <c r="AI243" i="8" a="1"/>
  <c r="AI243" i="8" s="1"/>
  <c r="Y18" i="10" s="1"/>
  <c r="AR243" i="8" a="1"/>
  <c r="AR243" i="8" s="1"/>
  <c r="AH18" i="10" s="1"/>
  <c r="W249" i="8" a="1"/>
  <c r="W249" i="8" s="1"/>
  <c r="M24" i="10" s="1"/>
  <c r="AG252" i="8" a="1"/>
  <c r="AG252" i="8" s="1"/>
  <c r="W27" i="10" s="1"/>
  <c r="AK248" i="8" a="1"/>
  <c r="AK248" i="8" s="1"/>
  <c r="AA23" i="10" s="1"/>
  <c r="AG257" i="8" a="1"/>
  <c r="AG257" i="8" s="1"/>
  <c r="W38" i="10" s="1"/>
  <c r="M245" i="8" a="1"/>
  <c r="M245" i="8" s="1"/>
  <c r="C20" i="10" s="1"/>
  <c r="D20" i="10" s="1"/>
  <c r="X267" i="8" a="1"/>
  <c r="X267" i="8" s="1"/>
  <c r="T267" i="8" a="1"/>
  <c r="T267" i="8" s="1"/>
  <c r="AF240" i="8" a="1"/>
  <c r="AF240" i="8" s="1"/>
  <c r="V15" i="10" s="1"/>
  <c r="AN242" i="8" a="1"/>
  <c r="AN242" i="8" s="1"/>
  <c r="AD17" i="10" s="1"/>
  <c r="AS238" i="8" a="1"/>
  <c r="AS238" i="8" s="1"/>
  <c r="AI13" i="10" s="1"/>
  <c r="AO259" i="8" a="1"/>
  <c r="AO259" i="8" s="1"/>
  <c r="AE40" i="10" s="1"/>
  <c r="Y263" i="8" a="1"/>
  <c r="Y263" i="8" s="1"/>
  <c r="O44" i="10" s="1"/>
  <c r="AP265" i="8" a="1"/>
  <c r="AP265" i="8" s="1"/>
  <c r="AF46" i="10" s="1"/>
  <c r="AQ234" i="8" a="1"/>
  <c r="AQ234" i="8" s="1"/>
  <c r="AG9" i="10" s="1"/>
  <c r="AM262" i="8" a="1"/>
  <c r="AM262" i="8" s="1"/>
  <c r="AC43" i="10" s="1"/>
  <c r="AA260" i="8" a="1"/>
  <c r="AA260" i="8" s="1"/>
  <c r="Q41" i="10" s="1"/>
  <c r="T244" i="8" a="1"/>
  <c r="T244" i="8" s="1"/>
  <c r="J19" i="10" s="1"/>
  <c r="V253" i="8" a="1"/>
  <c r="V253" i="8" s="1"/>
  <c r="L28" i="10" s="1"/>
  <c r="AC267" i="8" a="1"/>
  <c r="AC267" i="8" s="1"/>
  <c r="X266" i="8" a="1"/>
  <c r="X266" i="8" s="1"/>
  <c r="N47" i="10" s="1"/>
  <c r="T238" i="8" a="1"/>
  <c r="T238" i="8" s="1"/>
  <c r="J13" i="10" s="1"/>
  <c r="Z246" i="8" a="1"/>
  <c r="Z246" i="8" s="1"/>
  <c r="P21" i="10" s="1"/>
  <c r="W231" i="8" a="1"/>
  <c r="W231" i="8" s="1"/>
  <c r="AP247" i="8" a="1"/>
  <c r="AP247" i="8" s="1"/>
  <c r="AF22" i="10" s="1"/>
  <c r="AB264" i="8" a="1"/>
  <c r="AB264" i="8" s="1"/>
  <c r="R45" i="10" s="1"/>
  <c r="AL238" i="8" a="1"/>
  <c r="AL238" i="8" s="1"/>
  <c r="AB13" i="10" s="1"/>
  <c r="AR236" i="8" a="1"/>
  <c r="AR236" i="8" s="1"/>
  <c r="AH11" i="10" s="1"/>
  <c r="AH235" i="8" a="1"/>
  <c r="AH235" i="8" s="1"/>
  <c r="X10" i="10" s="1"/>
  <c r="M255" i="8" a="1"/>
  <c r="M255" i="8" s="1"/>
  <c r="C36" i="10" s="1"/>
  <c r="D36" i="10" s="1"/>
  <c r="AI246" i="8" a="1"/>
  <c r="AI246" i="8" s="1"/>
  <c r="Y21" i="10" s="1"/>
  <c r="AR242" i="8" a="1"/>
  <c r="AR242" i="8" s="1"/>
  <c r="AH17" i="10" s="1"/>
  <c r="Z264" i="8" a="1"/>
  <c r="Z264" i="8" s="1"/>
  <c r="P45" i="10" s="1"/>
  <c r="AF248" i="8" a="1"/>
  <c r="AF248" i="8" s="1"/>
  <c r="V23" i="10" s="1"/>
  <c r="S239" i="8" a="1"/>
  <c r="S239" i="8" s="1"/>
  <c r="I14" i="10" s="1"/>
  <c r="AR251" i="8" a="1"/>
  <c r="AR251" i="8" s="1"/>
  <c r="AH26" i="10" s="1"/>
  <c r="Y255" i="8" a="1"/>
  <c r="Y255" i="8" s="1"/>
  <c r="O36" i="10" s="1"/>
  <c r="K236" i="8" a="1"/>
  <c r="K236" i="8" s="1"/>
  <c r="T260" i="8" a="1"/>
  <c r="T260" i="8" s="1"/>
  <c r="J41" i="10" s="1"/>
  <c r="AL231" i="8" a="1"/>
  <c r="AL231" i="8" s="1"/>
  <c r="U256" i="8" a="1"/>
  <c r="U256" i="8" s="1"/>
  <c r="K37" i="10" s="1"/>
  <c r="K247" i="8" a="1"/>
  <c r="K247" i="8" s="1"/>
  <c r="AI244" i="8" a="1"/>
  <c r="AI244" i="8" s="1"/>
  <c r="Y19" i="10" s="1"/>
  <c r="V252" i="8" a="1"/>
  <c r="V252" i="8" s="1"/>
  <c r="L27" i="10" s="1"/>
  <c r="Y264" i="8" a="1"/>
  <c r="Y264" i="8" s="1"/>
  <c r="O45" i="10" s="1"/>
  <c r="AQ245" i="8" a="1"/>
  <c r="AQ245" i="8" s="1"/>
  <c r="AG20" i="10" s="1"/>
  <c r="K234" i="8" a="1"/>
  <c r="K234" i="8" s="1"/>
  <c r="AF232" i="8" a="1"/>
  <c r="AF232" i="8" s="1"/>
  <c r="V7" i="10" s="1"/>
  <c r="AS256" i="8" a="1"/>
  <c r="AS256" i="8" s="1"/>
  <c r="AI37" i="10" s="1"/>
  <c r="AJ235" i="8" a="1"/>
  <c r="AJ235" i="8" s="1"/>
  <c r="Z10" i="10" s="1"/>
  <c r="AH260" i="8" a="1"/>
  <c r="AH260" i="8" s="1"/>
  <c r="X41" i="10" s="1"/>
  <c r="AF258" i="8" a="1"/>
  <c r="AF258" i="8" s="1"/>
  <c r="V39" i="10" s="1"/>
  <c r="AA263" i="8" a="1"/>
  <c r="AA263" i="8" s="1"/>
  <c r="Q44" i="10" s="1"/>
  <c r="W255" i="8" a="1"/>
  <c r="W255" i="8" s="1"/>
  <c r="M36" i="10" s="1"/>
  <c r="R241" i="8" a="1"/>
  <c r="R241" i="8" s="1"/>
  <c r="H16" i="10" s="1"/>
  <c r="AN241" i="8" a="1"/>
  <c r="AN241" i="8" s="1"/>
  <c r="AD16" i="10" s="1"/>
  <c r="AB239" i="8" a="1"/>
  <c r="AB239" i="8" s="1"/>
  <c r="R14" i="10" s="1"/>
  <c r="AH267" i="8" a="1"/>
  <c r="AH267" i="8" s="1"/>
  <c r="AI265" i="8" a="1"/>
  <c r="AI265" i="8" s="1"/>
  <c r="Y46" i="10" s="1"/>
  <c r="T248" i="8" a="1"/>
  <c r="T248" i="8" s="1"/>
  <c r="J23" i="10" s="1"/>
  <c r="AL247" i="8" a="1"/>
  <c r="AL247" i="8" s="1"/>
  <c r="AB22" i="10" s="1"/>
  <c r="U240" i="8" a="1"/>
  <c r="U240" i="8" s="1"/>
  <c r="K15" i="10" s="1"/>
  <c r="Y247" i="8" a="1"/>
  <c r="Y247" i="8" s="1"/>
  <c r="O22" i="10" s="1"/>
  <c r="L256" i="8" a="1"/>
  <c r="L256" i="8" s="1"/>
  <c r="B37" i="10" s="1"/>
  <c r="A37" i="10" s="1"/>
  <c r="AS255" i="8" a="1"/>
  <c r="AS255" i="8" s="1"/>
  <c r="AI36" i="10" s="1"/>
  <c r="AM257" i="8" a="1"/>
  <c r="AM257" i="8" s="1"/>
  <c r="AC38" i="10" s="1"/>
  <c r="AG246" i="8" a="1"/>
  <c r="AG246" i="8" s="1"/>
  <c r="W21" i="10" s="1"/>
  <c r="AR247" i="8" a="1"/>
  <c r="AR247" i="8" s="1"/>
  <c r="AH22" i="10" s="1"/>
  <c r="Y232" i="8" a="1"/>
  <c r="Y232" i="8" s="1"/>
  <c r="O7" i="10" s="1"/>
  <c r="AP263" i="8" a="1"/>
  <c r="AP263" i="8" s="1"/>
  <c r="AF44" i="10" s="1"/>
  <c r="AF233" i="8" a="1"/>
  <c r="AF233" i="8" s="1"/>
  <c r="V8" i="10" s="1"/>
  <c r="AO242" i="8" a="1"/>
  <c r="AO242" i="8" s="1"/>
  <c r="AE17" i="10" s="1"/>
  <c r="Y248" i="8" a="1"/>
  <c r="Y248" i="8" s="1"/>
  <c r="O23" i="10" s="1"/>
  <c r="AL240" i="8" a="1"/>
  <c r="AL240" i="8" s="1"/>
  <c r="AB15" i="10" s="1"/>
  <c r="K244" i="8" a="1"/>
  <c r="K244" i="8" s="1"/>
  <c r="AE244" i="8" a="1"/>
  <c r="AE244" i="8" s="1"/>
  <c r="U19" i="10" s="1"/>
  <c r="AA245" i="8" a="1"/>
  <c r="AA245" i="8" s="1"/>
  <c r="Q20" i="10" s="1"/>
  <c r="T251" i="8" a="1"/>
  <c r="T251" i="8" s="1"/>
  <c r="J26" i="10" s="1"/>
  <c r="AM239" i="8" a="1"/>
  <c r="AM239" i="8" s="1"/>
  <c r="AC14" i="10" s="1"/>
  <c r="AH243" i="8" a="1"/>
  <c r="AH243" i="8" s="1"/>
  <c r="X18" i="10" s="1"/>
  <c r="AN258" i="8" a="1"/>
  <c r="AN258" i="8" s="1"/>
  <c r="AD39" i="10" s="1"/>
  <c r="S257" i="8" a="1"/>
  <c r="S257" i="8" s="1"/>
  <c r="I38" i="10" s="1"/>
  <c r="R256" i="8" a="1"/>
  <c r="R256" i="8" s="1"/>
  <c r="H37" i="10" s="1"/>
  <c r="AI252" i="8" a="1"/>
  <c r="AI252" i="8" s="1"/>
  <c r="Y27" i="10" s="1"/>
  <c r="AG264" i="8" a="1"/>
  <c r="AG264" i="8" s="1"/>
  <c r="W45" i="10" s="1"/>
  <c r="AE235" i="8" a="1"/>
  <c r="AE235" i="8" s="1"/>
  <c r="U10" i="10" s="1"/>
  <c r="AA267" i="8" a="1"/>
  <c r="AA267" i="8" s="1"/>
  <c r="U259" i="8" a="1"/>
  <c r="U259" i="8" s="1"/>
  <c r="K40" i="10" s="1"/>
  <c r="AK257" i="8" a="1"/>
  <c r="AK257" i="8" s="1"/>
  <c r="AA38" i="10" s="1"/>
  <c r="AJ256" i="8" a="1"/>
  <c r="AJ256" i="8" s="1"/>
  <c r="Z37" i="10" s="1"/>
  <c r="T252" i="8" a="1"/>
  <c r="T252" i="8" s="1"/>
  <c r="J27" i="10" s="1"/>
  <c r="U255" i="8" a="1"/>
  <c r="U255" i="8" s="1"/>
  <c r="K36" i="10" s="1"/>
  <c r="AE256" i="8" a="1"/>
  <c r="AE256" i="8" s="1"/>
  <c r="U37" i="10" s="1"/>
  <c r="AN231" i="8" a="1"/>
  <c r="AN231" i="8" s="1"/>
  <c r="AM260" i="8" a="1"/>
  <c r="AM260" i="8" s="1"/>
  <c r="AC41" i="10" s="1"/>
  <c r="AN263" i="8" a="1"/>
  <c r="AN263" i="8" s="1"/>
  <c r="AD44" i="10" s="1"/>
  <c r="M254" i="8" a="1"/>
  <c r="M254" i="8" s="1"/>
  <c r="C29" i="10" s="1"/>
  <c r="D29" i="10" s="1"/>
  <c r="T256" i="8" a="1"/>
  <c r="T256" i="8" s="1"/>
  <c r="J37" i="10" s="1"/>
  <c r="W266" i="8" a="1"/>
  <c r="W266" i="8" s="1"/>
  <c r="M47" i="10" s="1"/>
  <c r="Y240" i="8" a="1"/>
  <c r="Y240" i="8" s="1"/>
  <c r="O15" i="10" s="1"/>
  <c r="AG249" i="8" a="1"/>
  <c r="AG249" i="8" s="1"/>
  <c r="W24" i="10" s="1"/>
  <c r="K253" i="8" a="1"/>
  <c r="K253" i="8" s="1"/>
  <c r="AG258" i="8" a="1"/>
  <c r="AG258" i="8" s="1"/>
  <c r="W39" i="10" s="1"/>
  <c r="AS266" i="8" a="1"/>
  <c r="AS266" i="8" s="1"/>
  <c r="AI47" i="10" s="1"/>
  <c r="Y239" i="8" a="1"/>
  <c r="Y239" i="8" s="1"/>
  <c r="O14" i="10" s="1"/>
  <c r="AC240" i="8" a="1"/>
  <c r="AC240" i="8" s="1"/>
  <c r="S15" i="10" s="1"/>
  <c r="W260" i="8" a="1"/>
  <c r="W260" i="8" s="1"/>
  <c r="M41" i="10" s="1"/>
  <c r="AF236" i="8" a="1"/>
  <c r="AF236" i="8" s="1"/>
  <c r="V11" i="10" s="1"/>
  <c r="S258" i="8" a="1"/>
  <c r="S258" i="8" s="1"/>
  <c r="I39" i="10" s="1"/>
  <c r="AL250" i="8" a="1"/>
  <c r="AL250" i="8" s="1"/>
  <c r="AB25" i="10" s="1"/>
  <c r="W239" i="8" a="1"/>
  <c r="W239" i="8" s="1"/>
  <c r="M14" i="10" s="1"/>
  <c r="AP237" i="8" a="1"/>
  <c r="AP237" i="8" s="1"/>
  <c r="AF12" i="10" s="1"/>
  <c r="M259" i="8" a="1"/>
  <c r="M259" i="8" s="1"/>
  <c r="C40" i="10" s="1"/>
  <c r="D40" i="10" s="1"/>
  <c r="V266" i="8" a="1"/>
  <c r="V266" i="8" s="1"/>
  <c r="L47" i="10" s="1"/>
  <c r="AK258" i="8" a="1"/>
  <c r="AK258" i="8" s="1"/>
  <c r="AA39" i="10" s="1"/>
  <c r="X238" i="8" a="1"/>
  <c r="X238" i="8" s="1"/>
  <c r="N13" i="10" s="1"/>
  <c r="AK242" i="8" a="1"/>
  <c r="AK242" i="8" s="1"/>
  <c r="AA17" i="10" s="1"/>
  <c r="R262" i="8" a="1"/>
  <c r="R262" i="8" s="1"/>
  <c r="H43" i="10" s="1"/>
  <c r="AG261" i="8" a="1"/>
  <c r="AG261" i="8" s="1"/>
  <c r="W42" i="10" s="1"/>
  <c r="AH266" i="8" a="1"/>
  <c r="AH266" i="8" s="1"/>
  <c r="X47" i="10" s="1"/>
  <c r="AR249" i="8" a="1"/>
  <c r="AR249" i="8" s="1"/>
  <c r="AH24" i="10" s="1"/>
  <c r="AD248" i="8" a="1"/>
  <c r="AD248" i="8" s="1"/>
  <c r="T23" i="10" s="1"/>
  <c r="K259" i="8" a="1"/>
  <c r="K259" i="8" s="1"/>
  <c r="AQ261" i="8" a="1"/>
  <c r="AQ261" i="8" s="1"/>
  <c r="AG42" i="10" s="1"/>
  <c r="AQ237" i="8" a="1"/>
  <c r="AQ237" i="8" s="1"/>
  <c r="AG12" i="10" s="1"/>
  <c r="AK243" i="8" a="1"/>
  <c r="AK243" i="8" s="1"/>
  <c r="AA18" i="10" s="1"/>
  <c r="S245" i="8" a="1"/>
  <c r="S245" i="8" s="1"/>
  <c r="I20" i="10" s="1"/>
  <c r="V258" i="8" a="1"/>
  <c r="V258" i="8" s="1"/>
  <c r="L39" i="10" s="1"/>
  <c r="AP244" i="8" a="1"/>
  <c r="AP244" i="8" s="1"/>
  <c r="AF19" i="10" s="1"/>
  <c r="AF249" i="8" a="1"/>
  <c r="AF249" i="8" s="1"/>
  <c r="V24" i="10" s="1"/>
  <c r="AL239" i="8" a="1"/>
  <c r="AL239" i="8" s="1"/>
  <c r="AB14" i="10" s="1"/>
  <c r="W233" i="8" a="1"/>
  <c r="W233" i="8" s="1"/>
  <c r="M8" i="10" s="1"/>
  <c r="L260" i="8" a="1"/>
  <c r="L260" i="8" s="1"/>
  <c r="B41" i="10" s="1"/>
  <c r="A41" i="10" s="1"/>
  <c r="AA242" i="8" a="1"/>
  <c r="AA242" i="8" s="1"/>
  <c r="Q17" i="10" s="1"/>
  <c r="AL242" i="8" a="1"/>
  <c r="AL242" i="8" s="1"/>
  <c r="AB17" i="10" s="1"/>
  <c r="AA256" i="8" a="1"/>
  <c r="AA256" i="8" s="1"/>
  <c r="Q37" i="10" s="1"/>
  <c r="AS254" i="8" a="1"/>
  <c r="AS254" i="8" s="1"/>
  <c r="AI29" i="10" s="1"/>
  <c r="AP261" i="8" a="1"/>
  <c r="AP261" i="8" s="1"/>
  <c r="AF42" i="10" s="1"/>
  <c r="AG248" i="8" a="1"/>
  <c r="AG248" i="8" s="1"/>
  <c r="W23" i="10" s="1"/>
  <c r="AD251" i="8" a="1"/>
  <c r="AD251" i="8" s="1"/>
  <c r="T26" i="10" s="1"/>
  <c r="R245" i="8" a="1"/>
  <c r="R245" i="8" s="1"/>
  <c r="H20" i="10" s="1"/>
  <c r="M234" i="8" a="1"/>
  <c r="M234" i="8" s="1"/>
  <c r="C9" i="10" s="1"/>
  <c r="D9" i="10" s="1"/>
  <c r="AJ239" i="8" a="1"/>
  <c r="AJ239" i="8" s="1"/>
  <c r="Z14" i="10" s="1"/>
  <c r="AG236" i="8" a="1"/>
  <c r="AG236" i="8" s="1"/>
  <c r="W11" i="10" s="1"/>
  <c r="AS233" i="8" a="1"/>
  <c r="AS233" i="8" s="1"/>
  <c r="AI8" i="10" s="1"/>
  <c r="Y249" i="8" a="1"/>
  <c r="Y249" i="8" s="1"/>
  <c r="O24" i="10" s="1"/>
  <c r="AE249" i="8" a="1"/>
  <c r="AE249" i="8" s="1"/>
  <c r="U24" i="10" s="1"/>
  <c r="Z261" i="8" a="1"/>
  <c r="Z261" i="8" s="1"/>
  <c r="P42" i="10" s="1"/>
  <c r="R233" i="8" a="1"/>
  <c r="R233" i="8" s="1"/>
  <c r="H8" i="10" s="1"/>
  <c r="Y252" i="8" a="1"/>
  <c r="Y252" i="8" s="1"/>
  <c r="O27" i="10" s="1"/>
  <c r="AH233" i="8" a="1"/>
  <c r="AH233" i="8" s="1"/>
  <c r="X8" i="10" s="1"/>
  <c r="S234" i="8" a="1"/>
  <c r="S234" i="8" s="1"/>
  <c r="I9" i="10" s="1"/>
  <c r="AB249" i="8" a="1"/>
  <c r="AB249" i="8" s="1"/>
  <c r="R24" i="10" s="1"/>
  <c r="AQ235" i="8" a="1"/>
  <c r="AQ235" i="8" s="1"/>
  <c r="AG10" i="10" s="1"/>
  <c r="AK240" i="8" a="1"/>
  <c r="AK240" i="8" s="1"/>
  <c r="AA15" i="10" s="1"/>
  <c r="AS235" i="8" a="1"/>
  <c r="AS235" i="8" s="1"/>
  <c r="AI10" i="10" s="1"/>
  <c r="AN255" i="8" a="1"/>
  <c r="AN255" i="8" s="1"/>
  <c r="AD36" i="10" s="1"/>
  <c r="AF266" i="8" a="1"/>
  <c r="AF266" i="8" s="1"/>
  <c r="V47" i="10" s="1"/>
  <c r="X253" i="8" a="1"/>
  <c r="X253" i="8" s="1"/>
  <c r="N28" i="10" s="1"/>
  <c r="AB248" i="8" a="1"/>
  <c r="AB248" i="8" s="1"/>
  <c r="R23" i="10" s="1"/>
  <c r="W244" i="8" a="1"/>
  <c r="W244" i="8" s="1"/>
  <c r="M19" i="10" s="1"/>
  <c r="AF243" i="8" a="1"/>
  <c r="AF243" i="8" s="1"/>
  <c r="V18" i="10" s="1"/>
  <c r="U243" i="8" a="1"/>
  <c r="U243" i="8" s="1"/>
  <c r="K18" i="10" s="1"/>
  <c r="AO253" i="8" a="1"/>
  <c r="AO253" i="8" s="1"/>
  <c r="AE28" i="10" s="1"/>
  <c r="M265" i="8" a="1"/>
  <c r="M265" i="8" s="1"/>
  <c r="C46" i="10" s="1"/>
  <c r="D46" i="10" s="1"/>
  <c r="AS260" i="8" a="1"/>
  <c r="AS260" i="8" s="1"/>
  <c r="AI41" i="10" s="1"/>
  <c r="AB252" i="8" a="1"/>
  <c r="AB252" i="8" s="1"/>
  <c r="R27" i="10" s="1"/>
  <c r="R247" i="8" a="1"/>
  <c r="R247" i="8" s="1"/>
  <c r="H22" i="10" s="1"/>
  <c r="M249" i="8" a="1"/>
  <c r="M249" i="8" s="1"/>
  <c r="C24" i="10" s="1"/>
  <c r="D24" i="10" s="1"/>
  <c r="AS261" i="8" a="1"/>
  <c r="AS261" i="8" s="1"/>
  <c r="AI42" i="10" s="1"/>
  <c r="AP264" i="8" a="1"/>
  <c r="AP264" i="8" s="1"/>
  <c r="AF45" i="10" s="1"/>
  <c r="V256" i="8" a="1"/>
  <c r="V256" i="8" s="1"/>
  <c r="L37" i="10" s="1"/>
  <c r="AD231" i="8" a="1"/>
  <c r="AD231" i="8" s="1"/>
  <c r="AN246" i="8" a="1"/>
  <c r="AN246" i="8" s="1"/>
  <c r="AD21" i="10" s="1"/>
  <c r="AB256" i="8" a="1"/>
  <c r="AB256" i="8" s="1"/>
  <c r="R37" i="10" s="1"/>
  <c r="AP246" i="8" a="1"/>
  <c r="AP246" i="8" s="1"/>
  <c r="AF21" i="10" s="1"/>
  <c r="AR259" i="8" a="1"/>
  <c r="AR259" i="8" s="1"/>
  <c r="AH40" i="10" s="1"/>
  <c r="AO232" i="8" a="1"/>
  <c r="AO232" i="8" s="1"/>
  <c r="AE7" i="10" s="1"/>
  <c r="AN247" i="8" a="1"/>
  <c r="AN247" i="8" s="1"/>
  <c r="AD22" i="10" s="1"/>
  <c r="K232" i="8" a="1"/>
  <c r="K232" i="8" s="1"/>
  <c r="AD265" i="8" a="1"/>
  <c r="AD265" i="8" s="1"/>
  <c r="T46" i="10" s="1"/>
  <c r="L235" i="8" a="1"/>
  <c r="L235" i="8" s="1"/>
  <c r="B10" i="10" s="1"/>
  <c r="AF246" i="8" a="1"/>
  <c r="AF246" i="8" s="1"/>
  <c r="V21" i="10" s="1"/>
  <c r="AJ245" i="8" a="1"/>
  <c r="AJ245" i="8" s="1"/>
  <c r="Z20" i="10" s="1"/>
  <c r="Z255" i="8" a="1"/>
  <c r="Z255" i="8" s="1"/>
  <c r="P36" i="10" s="1"/>
  <c r="AF237" i="8" a="1"/>
  <c r="AF237" i="8" s="1"/>
  <c r="V12" i="10" s="1"/>
  <c r="T259" i="8" a="1"/>
  <c r="T259" i="8" s="1"/>
  <c r="J40" i="10" s="1"/>
  <c r="AM266" i="8" a="1"/>
  <c r="AM266" i="8" s="1"/>
  <c r="AC47" i="10" s="1"/>
  <c r="Y234" i="8" a="1"/>
  <c r="Y234" i="8" s="1"/>
  <c r="O9" i="10" s="1"/>
  <c r="AL267" i="8" a="1"/>
  <c r="AL267" i="8" s="1"/>
  <c r="S238" i="8" a="1"/>
  <c r="S238" i="8" s="1"/>
  <c r="I13" i="10" s="1"/>
  <c r="AE265" i="8" a="1"/>
  <c r="AE265" i="8" s="1"/>
  <c r="U46" i="10" s="1"/>
  <c r="AD242" i="8" a="1"/>
  <c r="AD242" i="8" s="1"/>
  <c r="T17" i="10" s="1"/>
  <c r="AE236" i="8" a="1"/>
  <c r="AE236" i="8" s="1"/>
  <c r="U11" i="10" s="1"/>
  <c r="Z262" i="8" a="1"/>
  <c r="Z262" i="8" s="1"/>
  <c r="P43" i="10" s="1"/>
  <c r="Z237" i="8" a="1"/>
  <c r="Z237" i="8" s="1"/>
  <c r="P12" i="10" s="1"/>
  <c r="Z235" i="8" a="1"/>
  <c r="Z235" i="8" s="1"/>
  <c r="P10" i="10" s="1"/>
  <c r="AC264" i="8" a="1"/>
  <c r="AC264" i="8" s="1"/>
  <c r="S45" i="10" s="1"/>
  <c r="AN248" i="8" a="1"/>
  <c r="AN248" i="8" s="1"/>
  <c r="AD23" i="10" s="1"/>
  <c r="AP250" i="8" a="1"/>
  <c r="AP250" i="8" s="1"/>
  <c r="AF25" i="10" s="1"/>
  <c r="AP248" i="8" a="1"/>
  <c r="AP248" i="8" s="1"/>
  <c r="AF23" i="10" s="1"/>
  <c r="L249" i="8" a="1"/>
  <c r="L249" i="8" s="1"/>
  <c r="B24" i="10" s="1"/>
  <c r="AR237" i="8" a="1"/>
  <c r="AR237" i="8" s="1"/>
  <c r="AH12" i="10" s="1"/>
  <c r="W251" i="8" a="1"/>
  <c r="W251" i="8" s="1"/>
  <c r="M26" i="10" s="1"/>
  <c r="AL266" i="8" a="1"/>
  <c r="AL266" i="8" s="1"/>
  <c r="AB47" i="10" s="1"/>
  <c r="K263" i="8" a="1"/>
  <c r="K263" i="8" s="1"/>
  <c r="AL244" i="8" a="1"/>
  <c r="AL244" i="8" s="1"/>
  <c r="AB19" i="10" s="1"/>
  <c r="AH247" i="8" a="1"/>
  <c r="AH247" i="8" s="1"/>
  <c r="X22" i="10" s="1"/>
  <c r="J48" i="10" l="1"/>
  <c r="B34" i="10"/>
  <c r="A36" i="10"/>
  <c r="B33" i="10"/>
  <c r="J33" i="10"/>
  <c r="B5" i="10"/>
  <c r="W35" i="10" l="1"/>
  <c r="AG35" i="10"/>
  <c r="AD35" i="10"/>
  <c r="R35" i="10"/>
  <c r="O35" i="10"/>
  <c r="D35" i="10"/>
  <c r="M35" i="10"/>
  <c r="V35" i="10"/>
  <c r="AE35" i="10"/>
  <c r="F35" i="10"/>
  <c r="T35" i="10"/>
  <c r="U35" i="10"/>
  <c r="E35" i="10"/>
  <c r="AF35" i="10"/>
  <c r="C35" i="10"/>
  <c r="Z35" i="10"/>
  <c r="Q35" i="10"/>
  <c r="G35" i="10"/>
  <c r="AB35" i="10"/>
  <c r="AA35" i="10"/>
  <c r="X35" i="10"/>
  <c r="N35" i="10"/>
  <c r="P35" i="10"/>
  <c r="H35" i="10"/>
  <c r="AC35" i="10"/>
  <c r="AH63" i="10"/>
  <c r="AH35" i="10"/>
  <c r="AH33" i="10"/>
  <c r="J35" i="10"/>
  <c r="K35" i="10"/>
  <c r="L35" i="10"/>
  <c r="Y35" i="10"/>
  <c r="S35"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3" authorId="0" shapeId="0" xr:uid="{00000000-0006-0000-0000-000001000000}">
      <text>
        <r>
          <rPr>
            <sz val="9"/>
            <color indexed="81"/>
            <rFont val="ＭＳ Ｐゴシック"/>
            <family val="3"/>
            <charset val="128"/>
          </rPr>
          <t>選択項目などの説明書きが
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TN</author>
    <author>Tomoyuki NAITO</author>
  </authors>
  <commentList>
    <comment ref="AC1" authorId="0" shapeId="0" xr:uid="{00000000-0006-0000-0300-000001000000}">
      <text>
        <r>
          <rPr>
            <sz val="9"/>
            <color indexed="81"/>
            <rFont val="ＭＳ Ｐゴシック"/>
            <family val="3"/>
            <charset val="128"/>
          </rPr>
          <t xml:space="preserve">“Ｎｏ”の場合は、バルブsheetに戻り、
取り付けオプション：“なべ小ねじ”を
選択下さい
</t>
        </r>
      </text>
    </comment>
    <comment ref="J9" authorId="0" shapeId="0" xr:uid="{00000000-0006-0000-0300-000002000000}">
      <text>
        <r>
          <rPr>
            <sz val="9"/>
            <color indexed="81"/>
            <rFont val="ＭＳ Ｐゴシック"/>
            <family val="3"/>
            <charset val="128"/>
          </rPr>
          <t xml:space="preserve">
</t>
        </r>
      </text>
    </comment>
    <comment ref="AI9" authorId="0" shapeId="0" xr:uid="{00000000-0006-0000-0300-000003000000}">
      <text>
        <r>
          <rPr>
            <sz val="9"/>
            <color indexed="81"/>
            <rFont val="ＭＳ Ｐゴシック"/>
            <family val="3"/>
            <charset val="128"/>
          </rPr>
          <t xml:space="preserve">
</t>
        </r>
      </text>
    </comment>
    <comment ref="B12" authorId="0" shapeId="0" xr:uid="{00000000-0006-0000-0300-000004000000}">
      <text>
        <r>
          <rPr>
            <sz val="9"/>
            <color indexed="81"/>
            <rFont val="ＭＳ Ｐゴシック"/>
            <family val="3"/>
            <charset val="128"/>
          </rPr>
          <t>この行は、ベースの仕様が
Ａ，Ｂポート配管仕様、</t>
        </r>
        <r>
          <rPr>
            <b/>
            <sz val="9"/>
            <color indexed="81"/>
            <rFont val="ＭＳ Ｐゴシック"/>
            <family val="3"/>
            <charset val="128"/>
          </rPr>
          <t>“混合”</t>
        </r>
        <r>
          <rPr>
            <sz val="9"/>
            <color indexed="81"/>
            <rFont val="ＭＳ Ｐゴシック"/>
            <family val="3"/>
            <charset val="128"/>
          </rPr>
          <t xml:space="preserve">時使用します
</t>
        </r>
      </text>
    </comment>
    <comment ref="C13" authorId="0" shapeId="0" xr:uid="{00000000-0006-0000-0300-000005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r>
          <rPr>
            <u/>
            <sz val="9"/>
            <color indexed="10"/>
            <rFont val="ＭＳ Ｐゴシック"/>
            <family val="3"/>
            <charset val="128"/>
          </rPr>
          <t>クリーンシリーズは選択不可</t>
        </r>
      </text>
    </comment>
    <comment ref="C14" authorId="0" shapeId="0" xr:uid="{00000000-0006-0000-0300-00000600000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10"/>
            <color indexed="81"/>
            <rFont val="ＭＳ Ｐゴシック"/>
            <family val="3"/>
            <charset val="128"/>
          </rPr>
          <t xml:space="preserve">
 ０</t>
        </r>
        <r>
          <rPr>
            <sz val="10"/>
            <color indexed="81"/>
            <rFont val="ＭＳ Ｐゴシック"/>
            <family val="3"/>
            <charset val="128"/>
          </rPr>
          <t xml:space="preserve">：弾性体 </t>
        </r>
        <r>
          <rPr>
            <sz val="10"/>
            <color indexed="10"/>
            <rFont val="ＭＳ Ｐゴシック"/>
            <family val="3"/>
            <charset val="128"/>
          </rPr>
          <t xml:space="preserve">※パイトットオプション　高圧タイプ選択不可
</t>
        </r>
        <r>
          <rPr>
            <b/>
            <sz val="10"/>
            <color indexed="81"/>
            <rFont val="ＭＳ Ｐゴシック"/>
            <family val="3"/>
            <charset val="128"/>
          </rPr>
          <t xml:space="preserve">
 １</t>
        </r>
        <r>
          <rPr>
            <sz val="10"/>
            <color indexed="81"/>
            <rFont val="ＭＳ Ｐゴシック"/>
            <family val="3"/>
            <charset val="128"/>
          </rPr>
          <t>：メタル　</t>
        </r>
        <r>
          <rPr>
            <sz val="9"/>
            <color indexed="10"/>
            <rFont val="ＭＳ Ｐゴシック"/>
            <family val="3"/>
            <charset val="128"/>
          </rPr>
          <t xml:space="preserve">※切換え方式デュアル３ポート(A,B,C)タイプは無し
　　　　　　　　　　背圧防止弁（バルブ内蔵）仕様選択不可
　　　　　　　　　 </t>
        </r>
        <r>
          <rPr>
            <u/>
            <sz val="9"/>
            <color indexed="10"/>
            <rFont val="ＭＳ Ｐゴシック"/>
            <family val="3"/>
            <charset val="128"/>
          </rPr>
          <t>クリーンシリーズは選択不可</t>
        </r>
      </text>
    </comment>
    <comment ref="C16" authorId="0" shapeId="0" xr:uid="{00000000-0006-0000-0300-000007000000}">
      <text>
        <r>
          <rPr>
            <b/>
            <sz val="10"/>
            <color indexed="81"/>
            <rFont val="ＭＳ Ｐゴシック"/>
            <family val="3"/>
            <charset val="128"/>
          </rPr>
          <t>配管サイズ
M5</t>
        </r>
        <r>
          <rPr>
            <sz val="10"/>
            <color indexed="81"/>
            <rFont val="ＭＳ Ｐゴシック"/>
            <family val="3"/>
            <charset val="128"/>
          </rPr>
          <t>：M5X0.8</t>
        </r>
        <r>
          <rPr>
            <b/>
            <sz val="10"/>
            <color indexed="81"/>
            <rFont val="ＭＳ Ｐゴシック"/>
            <family val="3"/>
            <charset val="128"/>
          </rPr>
          <t xml:space="preserve">
C2</t>
        </r>
        <r>
          <rPr>
            <sz val="10"/>
            <color indexed="81"/>
            <rFont val="ＭＳ Ｐゴシック"/>
            <family val="3"/>
            <charset val="128"/>
          </rPr>
          <t>：φ2mm</t>
        </r>
        <r>
          <rPr>
            <b/>
            <sz val="10"/>
            <color indexed="81"/>
            <rFont val="ＭＳ Ｐゴシック"/>
            <family val="3"/>
            <charset val="128"/>
          </rPr>
          <t xml:space="preserve">
C3</t>
        </r>
        <r>
          <rPr>
            <sz val="10"/>
            <color indexed="81"/>
            <rFont val="ＭＳ Ｐゴシック"/>
            <family val="3"/>
            <charset val="128"/>
          </rPr>
          <t>：φ3.2 mm</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N1</t>
        </r>
        <r>
          <rPr>
            <sz val="10"/>
            <color indexed="81"/>
            <rFont val="ＭＳ Ｐゴシック"/>
            <family val="3"/>
            <charset val="128"/>
          </rPr>
          <t>：φ1/8"inch</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：φ1/4"inch</t>
        </r>
        <r>
          <rPr>
            <sz val="11"/>
            <color indexed="81"/>
            <rFont val="ＭＳ Ｐゴシック"/>
            <family val="3"/>
            <charset val="128"/>
          </rPr>
          <t xml:space="preserve">
</t>
        </r>
      </text>
    </comment>
    <comment ref="C18" authorId="0" shapeId="0" xr:uid="{00000000-0006-0000-0300-000008000000}">
      <text>
        <r>
          <rPr>
            <sz val="9"/>
            <color indexed="10"/>
            <rFont val="ＭＳ Ｐゴシック"/>
            <family val="3"/>
            <charset val="128"/>
          </rPr>
          <t>※”バルブ” シートにて「連毎に個別選択」を選択した場合、
各連毎に手動操作方法を指定して下さい。
空欄の場合は、“ノンロックプッシュ式”となります。
一括選択した場合は指定不要です。
空欄：ノンロックプッシュ式
　　D：プッシュターンロック式（ドライバー操作形）
　　E：プッシュターンロック式（手操作形）
　　F：スライド形ロック式</t>
        </r>
      </text>
    </comment>
    <comment ref="F20" authorId="0" shapeId="0" xr:uid="{00000000-0006-0000-0300-000009000000}">
      <text>
        <r>
          <rPr>
            <sz val="10"/>
            <color indexed="10"/>
            <rFont val="ＭＳ Ｐゴシック"/>
            <family val="3"/>
            <charset val="128"/>
          </rPr>
          <t>ポートプラグが必要な場合のみ、
選択されているAポートの口径に該当するものを選択下さい。</t>
        </r>
        <r>
          <rPr>
            <b/>
            <sz val="11"/>
            <color indexed="81"/>
            <rFont val="ＭＳ Ｐゴシック"/>
            <family val="3"/>
            <charset val="128"/>
          </rPr>
          <t xml:space="preserve">
</t>
        </r>
        <r>
          <rPr>
            <b/>
            <sz val="10"/>
            <color indexed="81"/>
            <rFont val="ＭＳ Ｐゴシック"/>
            <family val="3"/>
            <charset val="128"/>
          </rPr>
          <t>A</t>
        </r>
        <r>
          <rPr>
            <sz val="10"/>
            <color indexed="81"/>
            <rFont val="ＭＳ Ｐゴシック"/>
            <family val="3"/>
            <charset val="128"/>
          </rPr>
          <t>：C2用 φ2mm用プラグ（KQ2P-02）</t>
        </r>
        <r>
          <rPr>
            <b/>
            <sz val="10"/>
            <color indexed="81"/>
            <rFont val="ＭＳ Ｐゴシック"/>
            <family val="3"/>
            <charset val="128"/>
          </rPr>
          <t xml:space="preserve">
C</t>
        </r>
        <r>
          <rPr>
            <sz val="10"/>
            <color indexed="81"/>
            <rFont val="ＭＳ Ｐゴシック"/>
            <family val="3"/>
            <charset val="128"/>
          </rPr>
          <t>：C3用 φ3.2mm用プラグ（KQ2P-23）</t>
        </r>
        <r>
          <rPr>
            <b/>
            <sz val="10"/>
            <color indexed="81"/>
            <rFont val="ＭＳ Ｐゴシック"/>
            <family val="3"/>
            <charset val="128"/>
          </rPr>
          <t xml:space="preserve">
E</t>
        </r>
        <r>
          <rPr>
            <sz val="10"/>
            <color indexed="81"/>
            <rFont val="ＭＳ Ｐゴシック"/>
            <family val="3"/>
            <charset val="128"/>
          </rPr>
          <t>：C4用 φ4mm用プラグ（KQ2P-04）</t>
        </r>
        <r>
          <rPr>
            <b/>
            <sz val="10"/>
            <color indexed="81"/>
            <rFont val="ＭＳ Ｐゴシック"/>
            <family val="3"/>
            <charset val="128"/>
          </rPr>
          <t xml:space="preserve">
G</t>
        </r>
        <r>
          <rPr>
            <sz val="10"/>
            <color indexed="81"/>
            <rFont val="ＭＳ Ｐゴシック"/>
            <family val="3"/>
            <charset val="128"/>
          </rPr>
          <t>：C6用 φ6mm用プラグ（KQ2P-06）</t>
        </r>
        <r>
          <rPr>
            <b/>
            <sz val="10"/>
            <color indexed="81"/>
            <rFont val="ＭＳ Ｐゴシック"/>
            <family val="3"/>
            <charset val="128"/>
          </rPr>
          <t xml:space="preserve">
D</t>
        </r>
        <r>
          <rPr>
            <sz val="10"/>
            <color indexed="81"/>
            <rFont val="ＭＳ Ｐゴシック"/>
            <family val="3"/>
            <charset val="128"/>
          </rPr>
          <t>：N1用 φ1/8"用プラグ（KQ2P-01）</t>
        </r>
        <r>
          <rPr>
            <b/>
            <sz val="10"/>
            <color indexed="81"/>
            <rFont val="ＭＳ Ｐゴシック"/>
            <family val="3"/>
            <charset val="128"/>
          </rPr>
          <t xml:space="preserve">
F</t>
        </r>
        <r>
          <rPr>
            <sz val="10"/>
            <color indexed="81"/>
            <rFont val="ＭＳ Ｐゴシック"/>
            <family val="3"/>
            <charset val="128"/>
          </rPr>
          <t>：N3用 φ5/32"用プラグ（KQ2P-03）</t>
        </r>
        <r>
          <rPr>
            <b/>
            <sz val="10"/>
            <color indexed="81"/>
            <rFont val="ＭＳ Ｐゴシック"/>
            <family val="3"/>
            <charset val="128"/>
          </rPr>
          <t xml:space="preserve">
H</t>
        </r>
        <r>
          <rPr>
            <sz val="10"/>
            <color indexed="81"/>
            <rFont val="ＭＳ Ｐゴシック"/>
            <family val="3"/>
            <charset val="128"/>
          </rPr>
          <t>：N7用 φ1/4"用プラグ（KQ2P-07）</t>
        </r>
        <r>
          <rPr>
            <b/>
            <sz val="10"/>
            <color indexed="81"/>
            <rFont val="ＭＳ Ｐゴシック"/>
            <family val="3"/>
            <charset val="128"/>
          </rPr>
          <t xml:space="preserve">
J</t>
        </r>
        <r>
          <rPr>
            <sz val="10"/>
            <color indexed="81"/>
            <rFont val="ＭＳ Ｐゴシック"/>
            <family val="3"/>
            <charset val="128"/>
          </rPr>
          <t xml:space="preserve">：M5用 φ4mmハーフユニオン（KQ2H04-M5A） </t>
        </r>
        <r>
          <rPr>
            <b/>
            <sz val="10"/>
            <color indexed="81"/>
            <rFont val="ＭＳ Ｐゴシック"/>
            <family val="3"/>
            <charset val="128"/>
          </rPr>
          <t xml:space="preserve">
K</t>
        </r>
        <r>
          <rPr>
            <sz val="10"/>
            <color indexed="81"/>
            <rFont val="ＭＳ Ｐゴシック"/>
            <family val="3"/>
            <charset val="128"/>
          </rPr>
          <t>：M5用 φ6mmハーフユニオン（KQ2H06-M5A）</t>
        </r>
        <r>
          <rPr>
            <b/>
            <sz val="10"/>
            <color indexed="81"/>
            <rFont val="ＭＳ Ｐゴシック"/>
            <family val="3"/>
            <charset val="128"/>
          </rPr>
          <t xml:space="preserve">
L</t>
        </r>
        <r>
          <rPr>
            <sz val="10"/>
            <color indexed="81"/>
            <rFont val="ＭＳ Ｐゴシック"/>
            <family val="3"/>
            <charset val="128"/>
          </rPr>
          <t>：M5用 φ1/8"ハーフユニオン（KQ2H01-M5A）</t>
        </r>
        <r>
          <rPr>
            <b/>
            <sz val="10"/>
            <color indexed="81"/>
            <rFont val="ＭＳ Ｐゴシック"/>
            <family val="3"/>
            <charset val="128"/>
          </rPr>
          <t xml:space="preserve">
M</t>
        </r>
        <r>
          <rPr>
            <sz val="10"/>
            <color indexed="81"/>
            <rFont val="ＭＳ Ｐゴシック"/>
            <family val="3"/>
            <charset val="128"/>
          </rPr>
          <t>：M5用プラグ（M-5P）</t>
        </r>
      </text>
    </comment>
    <comment ref="F21" authorId="0" shapeId="0" xr:uid="{00000000-0006-0000-0300-00000A000000}">
      <text>
        <r>
          <rPr>
            <sz val="10"/>
            <color indexed="10"/>
            <rFont val="ＭＳ Ｐゴシック"/>
            <family val="3"/>
            <charset val="128"/>
          </rPr>
          <t>ポートプラグが必要な場合のみ、
選択されているBポートの口径に該当するものを選択下さい。</t>
        </r>
        <r>
          <rPr>
            <b/>
            <sz val="10"/>
            <color indexed="81"/>
            <rFont val="ＭＳ Ｐゴシック"/>
            <family val="3"/>
            <charset val="128"/>
          </rPr>
          <t xml:space="preserve">
A</t>
        </r>
        <r>
          <rPr>
            <sz val="10"/>
            <color indexed="81"/>
            <rFont val="ＭＳ Ｐゴシック"/>
            <family val="3"/>
            <charset val="128"/>
          </rPr>
          <t>：C2用 φ2mm用プラグ（KQ2P-02）</t>
        </r>
        <r>
          <rPr>
            <b/>
            <sz val="10"/>
            <color indexed="81"/>
            <rFont val="ＭＳ Ｐゴシック"/>
            <family val="3"/>
            <charset val="128"/>
          </rPr>
          <t xml:space="preserve">
C</t>
        </r>
        <r>
          <rPr>
            <sz val="10"/>
            <color indexed="81"/>
            <rFont val="ＭＳ Ｐゴシック"/>
            <family val="3"/>
            <charset val="128"/>
          </rPr>
          <t>：C3用 φ3.2mm用プラグ（KQ2P-23）</t>
        </r>
        <r>
          <rPr>
            <b/>
            <sz val="10"/>
            <color indexed="81"/>
            <rFont val="ＭＳ Ｐゴシック"/>
            <family val="3"/>
            <charset val="128"/>
          </rPr>
          <t xml:space="preserve">
E</t>
        </r>
        <r>
          <rPr>
            <sz val="10"/>
            <color indexed="81"/>
            <rFont val="ＭＳ Ｐゴシック"/>
            <family val="3"/>
            <charset val="128"/>
          </rPr>
          <t>：C4用 φ4mm用プラグ（KQ2P-04）</t>
        </r>
        <r>
          <rPr>
            <b/>
            <sz val="10"/>
            <color indexed="81"/>
            <rFont val="ＭＳ Ｐゴシック"/>
            <family val="3"/>
            <charset val="128"/>
          </rPr>
          <t xml:space="preserve">
G</t>
        </r>
        <r>
          <rPr>
            <sz val="10"/>
            <color indexed="81"/>
            <rFont val="ＭＳ Ｐゴシック"/>
            <family val="3"/>
            <charset val="128"/>
          </rPr>
          <t>：C6用 φ6mm用プラグ（KQ2P-06）</t>
        </r>
        <r>
          <rPr>
            <b/>
            <sz val="10"/>
            <color indexed="81"/>
            <rFont val="ＭＳ Ｐゴシック"/>
            <family val="3"/>
            <charset val="128"/>
          </rPr>
          <t xml:space="preserve">
D</t>
        </r>
        <r>
          <rPr>
            <sz val="10"/>
            <color indexed="81"/>
            <rFont val="ＭＳ Ｐゴシック"/>
            <family val="3"/>
            <charset val="128"/>
          </rPr>
          <t>：N1用 φ1/8"用プラグ（KQ2P-01）</t>
        </r>
        <r>
          <rPr>
            <b/>
            <sz val="10"/>
            <color indexed="81"/>
            <rFont val="ＭＳ Ｐゴシック"/>
            <family val="3"/>
            <charset val="128"/>
          </rPr>
          <t xml:space="preserve">
F</t>
        </r>
        <r>
          <rPr>
            <sz val="10"/>
            <color indexed="81"/>
            <rFont val="ＭＳ Ｐゴシック"/>
            <family val="3"/>
            <charset val="128"/>
          </rPr>
          <t>：N3用 φ5/32"用プラグ（KQ2P-03）</t>
        </r>
        <r>
          <rPr>
            <b/>
            <sz val="10"/>
            <color indexed="81"/>
            <rFont val="ＭＳ Ｐゴシック"/>
            <family val="3"/>
            <charset val="128"/>
          </rPr>
          <t xml:space="preserve">
H</t>
        </r>
        <r>
          <rPr>
            <sz val="10"/>
            <color indexed="81"/>
            <rFont val="ＭＳ Ｐゴシック"/>
            <family val="3"/>
            <charset val="128"/>
          </rPr>
          <t>：N7用 φ1/4"用プラグ（KQ2P-07）</t>
        </r>
        <r>
          <rPr>
            <b/>
            <sz val="10"/>
            <color indexed="81"/>
            <rFont val="ＭＳ Ｐゴシック"/>
            <family val="3"/>
            <charset val="128"/>
          </rPr>
          <t xml:space="preserve">
J</t>
        </r>
        <r>
          <rPr>
            <sz val="10"/>
            <color indexed="81"/>
            <rFont val="ＭＳ Ｐゴシック"/>
            <family val="3"/>
            <charset val="128"/>
          </rPr>
          <t>：M5用 φ4mmハーフユニオン（KQ2H04-M5A）</t>
        </r>
        <r>
          <rPr>
            <b/>
            <sz val="10"/>
            <color indexed="81"/>
            <rFont val="ＭＳ Ｐゴシック"/>
            <family val="3"/>
            <charset val="128"/>
          </rPr>
          <t xml:space="preserve"> 
K</t>
        </r>
        <r>
          <rPr>
            <sz val="10"/>
            <color indexed="81"/>
            <rFont val="ＭＳ Ｐゴシック"/>
            <family val="3"/>
            <charset val="128"/>
          </rPr>
          <t>：M5用 φ6mmハーフユニオン（KQ2H06-M5A）</t>
        </r>
        <r>
          <rPr>
            <b/>
            <sz val="10"/>
            <color indexed="81"/>
            <rFont val="ＭＳ Ｐゴシック"/>
            <family val="3"/>
            <charset val="128"/>
          </rPr>
          <t xml:space="preserve">
L</t>
        </r>
        <r>
          <rPr>
            <sz val="10"/>
            <color indexed="81"/>
            <rFont val="ＭＳ Ｐゴシック"/>
            <family val="3"/>
            <charset val="128"/>
          </rPr>
          <t>：M5用 φ1/8"ハーフユニオン（KQ2H01-M5A）</t>
        </r>
        <r>
          <rPr>
            <b/>
            <sz val="10"/>
            <color indexed="81"/>
            <rFont val="ＭＳ Ｐゴシック"/>
            <family val="3"/>
            <charset val="128"/>
          </rPr>
          <t xml:space="preserve">
M</t>
        </r>
        <r>
          <rPr>
            <sz val="10"/>
            <color indexed="81"/>
            <rFont val="ＭＳ Ｐゴシック"/>
            <family val="3"/>
            <charset val="128"/>
          </rPr>
          <t>：M5用プラグ（M-5P）</t>
        </r>
      </text>
    </comment>
    <comment ref="C23" authorId="0" shapeId="0" xr:uid="{00000000-0006-0000-0300-00000B000000}">
      <text>
        <r>
          <rPr>
            <b/>
            <sz val="10"/>
            <color indexed="81"/>
            <rFont val="ＭＳ Ｐゴシック"/>
            <family val="3"/>
            <charset val="128"/>
          </rPr>
          <t xml:space="preserve"> </t>
        </r>
        <r>
          <rPr>
            <sz val="10"/>
            <color indexed="81"/>
            <rFont val="ＭＳ Ｐゴシック"/>
            <family val="3"/>
            <charset val="128"/>
          </rPr>
          <t>無記号：内部パイロット</t>
        </r>
        <r>
          <rPr>
            <b/>
            <sz val="10"/>
            <color indexed="81"/>
            <rFont val="ＭＳ Ｐゴシック"/>
            <family val="3"/>
            <charset val="128"/>
          </rPr>
          <t xml:space="preserve">
   　Ｒ</t>
        </r>
        <r>
          <rPr>
            <sz val="10"/>
            <color indexed="81"/>
            <rFont val="ＭＳ Ｐゴシック"/>
            <family val="3"/>
            <charset val="128"/>
          </rPr>
          <t xml:space="preserve">　：外部パイロット
</t>
        </r>
        <r>
          <rPr>
            <sz val="9"/>
            <color indexed="10"/>
            <rFont val="ＭＳ Ｐゴシック"/>
            <family val="3"/>
            <charset val="128"/>
          </rPr>
          <t>　　　　　　　※外部パイロットタイプはマニホールドベースが
　　　　　　　　外部パイロット仕様の場合のみ使用可能</t>
        </r>
      </text>
    </comment>
    <comment ref="C25" authorId="0" shapeId="0" xr:uid="{00000000-0006-0000-0300-00000C000000}">
      <text>
        <r>
          <rPr>
            <sz val="10"/>
            <color indexed="81"/>
            <rFont val="ＭＳ Ｐゴシック"/>
            <family val="3"/>
            <charset val="128"/>
          </rPr>
          <t xml:space="preserve"> 無記号：無し</t>
        </r>
        <r>
          <rPr>
            <b/>
            <sz val="10"/>
            <color indexed="81"/>
            <rFont val="ＭＳ Ｐゴシック"/>
            <family val="3"/>
            <charset val="128"/>
          </rPr>
          <t xml:space="preserve">
 　Ｈ　</t>
        </r>
        <r>
          <rPr>
            <sz val="10"/>
            <color indexed="81"/>
            <rFont val="ＭＳ Ｐゴシック"/>
            <family val="3"/>
            <charset val="128"/>
          </rPr>
          <t xml:space="preserve">：背圧防止弁付
</t>
        </r>
        <r>
          <rPr>
            <sz val="9"/>
            <color indexed="81"/>
            <rFont val="ＭＳ Ｐゴシック"/>
            <family val="3"/>
            <charset val="128"/>
          </rPr>
          <t>　　　　　</t>
        </r>
        <r>
          <rPr>
            <sz val="9"/>
            <color indexed="10"/>
            <rFont val="ＭＳ Ｐゴシック"/>
            <family val="3"/>
            <charset val="128"/>
          </rPr>
          <t>※弾性体シールのみ（３位置は無し）</t>
        </r>
      </text>
    </comment>
    <comment ref="C27" authorId="0" shapeId="0" xr:uid="{00000000-0006-0000-0300-00000D000000}">
      <text>
        <r>
          <rPr>
            <sz val="10"/>
            <color indexed="81"/>
            <rFont val="ＭＳ Ｐゴシック"/>
            <family val="3"/>
            <charset val="128"/>
          </rPr>
          <t xml:space="preserve"> 無記号：標準 (0.7MPa)
 　</t>
        </r>
        <r>
          <rPr>
            <b/>
            <sz val="10"/>
            <color indexed="81"/>
            <rFont val="ＭＳ Ｐゴシック"/>
            <family val="3"/>
            <charset val="128"/>
          </rPr>
          <t>Ｂ</t>
        </r>
        <r>
          <rPr>
            <sz val="10"/>
            <color indexed="81"/>
            <rFont val="ＭＳ Ｐゴシック"/>
            <family val="3"/>
            <charset val="128"/>
          </rPr>
          <t>　：高速応答 (0.7MPa)
 　</t>
        </r>
        <r>
          <rPr>
            <b/>
            <sz val="10"/>
            <color indexed="81"/>
            <rFont val="ＭＳ Ｐゴシック"/>
            <family val="3"/>
            <charset val="128"/>
          </rPr>
          <t>Ｋ</t>
        </r>
        <r>
          <rPr>
            <sz val="10"/>
            <color indexed="81"/>
            <rFont val="ＭＳ Ｐゴシック"/>
            <family val="3"/>
            <charset val="128"/>
          </rPr>
          <t>　：高圧 (1.0MPa)　</t>
        </r>
        <r>
          <rPr>
            <sz val="9"/>
            <color indexed="10"/>
            <rFont val="ＭＳ Ｐゴシック"/>
            <family val="3"/>
            <charset val="128"/>
          </rPr>
          <t>※メタルシールのみ</t>
        </r>
      </text>
    </comment>
    <comment ref="C29" authorId="0" shapeId="0" xr:uid="{00000000-0006-0000-0300-00000E000000}">
      <text>
        <r>
          <rPr>
            <sz val="9"/>
            <color indexed="81"/>
            <rFont val="ＭＳ ゴシック"/>
            <family val="3"/>
            <charset val="128"/>
          </rPr>
          <t xml:space="preserve"> 無記号：標準</t>
        </r>
        <r>
          <rPr>
            <b/>
            <sz val="9"/>
            <color indexed="81"/>
            <rFont val="ＭＳ ゴシック"/>
            <family val="3"/>
            <charset val="128"/>
          </rPr>
          <t xml:space="preserve">
  Ｔ　</t>
        </r>
        <r>
          <rPr>
            <sz val="9"/>
            <color indexed="81"/>
            <rFont val="ＭＳ ゴシック"/>
            <family val="3"/>
            <charset val="128"/>
          </rPr>
          <t>：節電回路付（長期通電タイプ）
　　　</t>
        </r>
        <r>
          <rPr>
            <sz val="9"/>
            <color indexed="10"/>
            <rFont val="ＭＳ ゴシック"/>
            <family val="3"/>
            <charset val="128"/>
          </rPr>
          <t>※上記パイロットオプションが
　　　　高速応答(B)タイプの場合対応不可</t>
        </r>
      </text>
    </comment>
    <comment ref="C31" authorId="0" shapeId="0" xr:uid="{00000000-0006-0000-0300-00000F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C32" authorId="0" shapeId="0" xr:uid="{00000000-0006-0000-0300-000010000000}">
      <text>
        <r>
          <rPr>
            <sz val="10"/>
            <color indexed="81"/>
            <rFont val="ＭＳ Ｐゴシック"/>
            <family val="3"/>
            <charset val="128"/>
          </rPr>
          <t xml:space="preserve">将来、バルブを増やす可能性などが有り、マニホールドベースに予備連数を設定した場合にバルブを搭載しない部分のポートを塞いで置くために使用します。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t>
        </r>
      </text>
    </comment>
    <comment ref="C34" authorId="0" shapeId="0" xr:uid="{00000000-0006-0000-0300-000011000000}">
      <text>
        <r>
          <rPr>
            <sz val="9"/>
            <color indexed="81"/>
            <rFont val="ＭＳ Ｐゴシック"/>
            <family val="3"/>
            <charset val="128"/>
          </rPr>
          <t>異種圧力を使用する場合の供給ポートとして使用します。搭載にはベース1連分使用します。
搭載する場所に使用する配管サイズで指示
配管サイズ(ショートエルボ)
　</t>
        </r>
        <r>
          <rPr>
            <b/>
            <sz val="9"/>
            <color indexed="81"/>
            <rFont val="ＭＳ Ｐゴシック"/>
            <family val="3"/>
            <charset val="128"/>
          </rPr>
          <t>L4</t>
        </r>
        <r>
          <rPr>
            <sz val="9"/>
            <color indexed="81"/>
            <rFont val="ＭＳ Ｐゴシック"/>
            <family val="3"/>
            <charset val="128"/>
          </rPr>
          <t>：φ4mm
　</t>
        </r>
        <r>
          <rPr>
            <b/>
            <sz val="9"/>
            <color indexed="81"/>
            <rFont val="ＭＳ Ｐゴシック"/>
            <family val="3"/>
            <charset val="128"/>
          </rPr>
          <t>L6</t>
        </r>
        <r>
          <rPr>
            <sz val="9"/>
            <color indexed="81"/>
            <rFont val="ＭＳ Ｐゴシック"/>
            <family val="3"/>
            <charset val="128"/>
          </rPr>
          <t>：φ6mm
　</t>
        </r>
        <r>
          <rPr>
            <b/>
            <sz val="9"/>
            <color indexed="81"/>
            <rFont val="ＭＳ Ｐゴシック"/>
            <family val="3"/>
            <charset val="128"/>
          </rPr>
          <t>L3</t>
        </r>
        <r>
          <rPr>
            <sz val="9"/>
            <color indexed="81"/>
            <rFont val="ＭＳ Ｐゴシック"/>
            <family val="3"/>
            <charset val="128"/>
          </rPr>
          <t>：φ5/32"inch
　</t>
        </r>
        <r>
          <rPr>
            <b/>
            <sz val="9"/>
            <color indexed="81"/>
            <rFont val="ＭＳ Ｐゴシック"/>
            <family val="3"/>
            <charset val="128"/>
          </rPr>
          <t>L7</t>
        </r>
        <r>
          <rPr>
            <sz val="9"/>
            <color indexed="81"/>
            <rFont val="ＭＳ Ｐゴシック"/>
            <family val="3"/>
            <charset val="128"/>
          </rPr>
          <t xml:space="preserve">：φ1/4"inch
※1つのブロックに対して他の圧力との遮断位置の指定が1箇所又は、2箇所必要となります。遮断位置欄で指示下さい。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37" authorId="0" shapeId="0" xr:uid="{00000000-0006-0000-0300-000012000000}">
      <text>
        <r>
          <rPr>
            <sz val="9"/>
            <color indexed="81"/>
            <rFont val="ＭＳ Ｐゴシック"/>
            <family val="3"/>
            <charset val="128"/>
          </rPr>
          <t>バルブの排気が他の連数に影響するような場合にバルブの排気を分割する排気ポートとして使用します。搭載にはベース1連分使用します。
搭載する場所に使用する配管サイズで指示
配管サイズ(ショートエルボ)
　</t>
        </r>
        <r>
          <rPr>
            <b/>
            <sz val="9"/>
            <color indexed="81"/>
            <rFont val="ＭＳ Ｐゴシック"/>
            <family val="3"/>
            <charset val="128"/>
          </rPr>
          <t>L4</t>
        </r>
        <r>
          <rPr>
            <sz val="9"/>
            <color indexed="81"/>
            <rFont val="ＭＳ Ｐゴシック"/>
            <family val="3"/>
            <charset val="128"/>
          </rPr>
          <t>：φ4mm
　</t>
        </r>
        <r>
          <rPr>
            <b/>
            <sz val="9"/>
            <color indexed="81"/>
            <rFont val="ＭＳ Ｐゴシック"/>
            <family val="3"/>
            <charset val="128"/>
          </rPr>
          <t>L6</t>
        </r>
        <r>
          <rPr>
            <sz val="9"/>
            <color indexed="81"/>
            <rFont val="ＭＳ Ｐゴシック"/>
            <family val="3"/>
            <charset val="128"/>
          </rPr>
          <t>：φ6mm
　</t>
        </r>
        <r>
          <rPr>
            <b/>
            <sz val="9"/>
            <color indexed="81"/>
            <rFont val="ＭＳ Ｐゴシック"/>
            <family val="3"/>
            <charset val="128"/>
          </rPr>
          <t>L3</t>
        </r>
        <r>
          <rPr>
            <sz val="9"/>
            <color indexed="81"/>
            <rFont val="ＭＳ Ｐゴシック"/>
            <family val="3"/>
            <charset val="128"/>
          </rPr>
          <t>：φ5/32"inch
　</t>
        </r>
        <r>
          <rPr>
            <b/>
            <sz val="9"/>
            <color indexed="81"/>
            <rFont val="ＭＳ Ｐゴシック"/>
            <family val="3"/>
            <charset val="128"/>
          </rPr>
          <t>N7</t>
        </r>
        <r>
          <rPr>
            <sz val="9"/>
            <color indexed="81"/>
            <rFont val="ＭＳ Ｐゴシック"/>
            <family val="3"/>
            <charset val="128"/>
          </rPr>
          <t xml:space="preserve">：φ1/4"inch
※1つのブロックに対して他の排気との遮断位置の指定が1箇所又は、2箇所必要となります。遮断位置欄で指示下さい。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40" authorId="0" shapeId="0" xr:uid="{00000000-0006-0000-0300-000013000000}">
      <text>
        <r>
          <rPr>
            <sz val="9"/>
            <color indexed="10"/>
            <rFont val="ＭＳ Ｐゴシック"/>
            <family val="3"/>
            <charset val="128"/>
          </rPr>
          <t>ダブル、３位置、デュアルを使用する場合は、必ずダブル配線“2”が必要になります</t>
        </r>
      </text>
    </comment>
    <comment ref="C42" authorId="0" shapeId="0" xr:uid="{00000000-0006-0000-0300-000014000000}">
      <text>
        <r>
          <rPr>
            <sz val="9"/>
            <color indexed="81"/>
            <rFont val="ＭＳ Ｐゴシック"/>
            <family val="3"/>
            <charset val="128"/>
          </rPr>
          <t>配管タイプにより下記の３種類の中から選択下さい</t>
        </r>
      </text>
    </comment>
    <comment ref="C43" authorId="0" shapeId="0" xr:uid="{00000000-0006-0000-0300-000015000000}">
      <text>
        <r>
          <rPr>
            <b/>
            <sz val="10"/>
            <color indexed="81"/>
            <rFont val="ＭＳ Ｐゴシック"/>
            <family val="3"/>
            <charset val="128"/>
          </rPr>
          <t>配管サイズ
C2</t>
        </r>
        <r>
          <rPr>
            <sz val="10"/>
            <color indexed="81"/>
            <rFont val="ＭＳ Ｐゴシック"/>
            <family val="3"/>
            <charset val="128"/>
          </rPr>
          <t>：φ2mm</t>
        </r>
        <r>
          <rPr>
            <b/>
            <sz val="10"/>
            <color indexed="81"/>
            <rFont val="ＭＳ Ｐゴシック"/>
            <family val="3"/>
            <charset val="128"/>
          </rPr>
          <t xml:space="preserve">
C3</t>
        </r>
        <r>
          <rPr>
            <sz val="10"/>
            <color indexed="81"/>
            <rFont val="ＭＳ Ｐゴシック"/>
            <family val="3"/>
            <charset val="128"/>
          </rPr>
          <t>：φ3.2 mm</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N1</t>
        </r>
        <r>
          <rPr>
            <sz val="10"/>
            <color indexed="81"/>
            <rFont val="ＭＳ Ｐゴシック"/>
            <family val="3"/>
            <charset val="128"/>
          </rPr>
          <t>：φ1/8"inch</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：φ1/4"inch</t>
        </r>
      </text>
    </comment>
    <comment ref="C44" authorId="0" shapeId="0" xr:uid="{00000000-0006-0000-0300-000016000000}">
      <text>
        <r>
          <rPr>
            <b/>
            <sz val="10"/>
            <color indexed="81"/>
            <rFont val="ＭＳ Ｐゴシック"/>
            <family val="3"/>
            <charset val="128"/>
          </rPr>
          <t>配管サイズ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LN3</t>
        </r>
        <r>
          <rPr>
            <sz val="10"/>
            <color indexed="81"/>
            <rFont val="ＭＳ Ｐゴシック"/>
            <family val="3"/>
            <charset val="128"/>
          </rPr>
          <t>：φ5/32"inch</t>
        </r>
        <r>
          <rPr>
            <b/>
            <sz val="10"/>
            <color indexed="81"/>
            <rFont val="ＭＳ Ｐゴシック"/>
            <family val="3"/>
            <charset val="128"/>
          </rPr>
          <t xml:space="preserve">
LN7</t>
        </r>
        <r>
          <rPr>
            <sz val="10"/>
            <color indexed="81"/>
            <rFont val="ＭＳ Ｐゴシック"/>
            <family val="3"/>
            <charset val="128"/>
          </rPr>
          <t>：φ1/4"inch</t>
        </r>
        <r>
          <rPr>
            <b/>
            <sz val="11"/>
            <color indexed="81"/>
            <rFont val="ＭＳ Ｐゴシック"/>
            <family val="3"/>
            <charset val="128"/>
          </rPr>
          <t xml:space="preserve">
</t>
        </r>
        <r>
          <rPr>
            <sz val="9"/>
            <color indexed="10"/>
            <rFont val="ＭＳ Ｐゴシック"/>
            <family val="3"/>
            <charset val="128"/>
          </rPr>
          <t>※３位置ぼバルブを使用する場合は、
　ロングエルボタイプを選択下さい</t>
        </r>
      </text>
    </comment>
    <comment ref="C46" authorId="0" shapeId="0" xr:uid="{00000000-0006-0000-0300-000017000000}">
      <text>
        <r>
          <rPr>
            <b/>
            <sz val="10"/>
            <color indexed="81"/>
            <rFont val="ＭＳ Ｐゴシック"/>
            <family val="3"/>
            <charset val="128"/>
          </rPr>
          <t>配管サイズ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LN3</t>
        </r>
        <r>
          <rPr>
            <sz val="10"/>
            <color indexed="81"/>
            <rFont val="ＭＳ Ｐゴシック"/>
            <family val="3"/>
            <charset val="128"/>
          </rPr>
          <t>：φ5/32"inch</t>
        </r>
        <r>
          <rPr>
            <b/>
            <sz val="10"/>
            <color indexed="81"/>
            <rFont val="ＭＳ Ｐゴシック"/>
            <family val="3"/>
            <charset val="128"/>
          </rPr>
          <t xml:space="preserve">
LN7</t>
        </r>
        <r>
          <rPr>
            <sz val="10"/>
            <color indexed="81"/>
            <rFont val="ＭＳ Ｐゴシック"/>
            <family val="3"/>
            <charset val="128"/>
          </rPr>
          <t>：φ1/4"inch</t>
        </r>
      </text>
    </comment>
    <comment ref="C47" authorId="0" shapeId="0" xr:uid="{00000000-0006-0000-0300-000018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ブランキングプレート部分に単独SUP.スペーサを選択することは出来ません。
銘板プレート付きマニホールドベースの場合は、スペーサを使用することはできません。</t>
        </r>
      </text>
    </comment>
    <comment ref="C48" authorId="0" shapeId="0" xr:uid="{00000000-0006-0000-0300-000019000000}">
      <text>
        <r>
          <rPr>
            <sz val="9"/>
            <color indexed="81"/>
            <rFont val="ＭＳ Ｐゴシック"/>
            <family val="3"/>
            <charset val="128"/>
          </rPr>
          <t>配管タイプにより下記の３種類の中から選択下さい</t>
        </r>
      </text>
    </comment>
    <comment ref="C49" authorId="0" shapeId="0" xr:uid="{00000000-0006-0000-0300-00001A000000}">
      <text>
        <r>
          <rPr>
            <b/>
            <sz val="10"/>
            <color indexed="81"/>
            <rFont val="ＭＳ Ｐゴシック"/>
            <family val="3"/>
            <charset val="128"/>
          </rPr>
          <t>配管サイズ
C2</t>
        </r>
        <r>
          <rPr>
            <sz val="10"/>
            <color indexed="81"/>
            <rFont val="ＭＳ Ｐゴシック"/>
            <family val="3"/>
            <charset val="128"/>
          </rPr>
          <t>：φ2mm</t>
        </r>
        <r>
          <rPr>
            <b/>
            <sz val="10"/>
            <color indexed="81"/>
            <rFont val="ＭＳ Ｐゴシック"/>
            <family val="3"/>
            <charset val="128"/>
          </rPr>
          <t xml:space="preserve">
C3</t>
        </r>
        <r>
          <rPr>
            <sz val="10"/>
            <color indexed="81"/>
            <rFont val="ＭＳ Ｐゴシック"/>
            <family val="3"/>
            <charset val="128"/>
          </rPr>
          <t>：φ3.2 mm</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N1</t>
        </r>
        <r>
          <rPr>
            <sz val="10"/>
            <color indexed="81"/>
            <rFont val="ＭＳ Ｐゴシック"/>
            <family val="3"/>
            <charset val="128"/>
          </rPr>
          <t>：φ1/8"inch</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：φ1/4"inch</t>
        </r>
        <r>
          <rPr>
            <b/>
            <sz val="11"/>
            <color indexed="81"/>
            <rFont val="ＭＳ Ｐゴシック"/>
            <family val="3"/>
            <charset val="128"/>
          </rPr>
          <t xml:space="preserve">
</t>
        </r>
      </text>
    </comment>
    <comment ref="C50" authorId="0" shapeId="0" xr:uid="{00000000-0006-0000-0300-00001B000000}">
      <text>
        <r>
          <rPr>
            <b/>
            <sz val="10"/>
            <color indexed="81"/>
            <rFont val="ＭＳ Ｐゴシック"/>
            <family val="3"/>
            <charset val="128"/>
          </rPr>
          <t>配管サイズ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LN3</t>
        </r>
        <r>
          <rPr>
            <sz val="10"/>
            <color indexed="81"/>
            <rFont val="ＭＳ Ｐゴシック"/>
            <family val="3"/>
            <charset val="128"/>
          </rPr>
          <t>：φ5/32"inch</t>
        </r>
        <r>
          <rPr>
            <b/>
            <sz val="10"/>
            <color indexed="81"/>
            <rFont val="ＭＳ Ｐゴシック"/>
            <family val="3"/>
            <charset val="128"/>
          </rPr>
          <t xml:space="preserve">
LN7</t>
        </r>
        <r>
          <rPr>
            <sz val="10"/>
            <color indexed="81"/>
            <rFont val="ＭＳ Ｐゴシック"/>
            <family val="3"/>
            <charset val="128"/>
          </rPr>
          <t>：φ1/4"inch</t>
        </r>
        <r>
          <rPr>
            <b/>
            <sz val="11"/>
            <color indexed="81"/>
            <rFont val="ＭＳ Ｐゴシック"/>
            <family val="3"/>
            <charset val="128"/>
          </rPr>
          <t xml:space="preserve">
</t>
        </r>
        <r>
          <rPr>
            <sz val="10"/>
            <color indexed="10"/>
            <rFont val="ＭＳ Ｐゴシック"/>
            <family val="3"/>
            <charset val="128"/>
          </rPr>
          <t>※３位置ぼバルブを使用する場合は、
　ロングエルボタイプを選択下さい</t>
        </r>
      </text>
    </comment>
    <comment ref="C52" authorId="0" shapeId="0" xr:uid="{00000000-0006-0000-0300-00001C000000}">
      <text>
        <r>
          <rPr>
            <b/>
            <sz val="10"/>
            <color indexed="81"/>
            <rFont val="ＭＳ Ｐゴシック"/>
            <family val="3"/>
            <charset val="128"/>
          </rPr>
          <t>配管サイズ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LN3</t>
        </r>
        <r>
          <rPr>
            <sz val="10"/>
            <color indexed="81"/>
            <rFont val="ＭＳ Ｐゴシック"/>
            <family val="3"/>
            <charset val="128"/>
          </rPr>
          <t>：φ5/32"inch</t>
        </r>
        <r>
          <rPr>
            <b/>
            <sz val="10"/>
            <color indexed="81"/>
            <rFont val="ＭＳ Ｐゴシック"/>
            <family val="3"/>
            <charset val="128"/>
          </rPr>
          <t xml:space="preserve">
LN7</t>
        </r>
        <r>
          <rPr>
            <sz val="10"/>
            <color indexed="81"/>
            <rFont val="ＭＳ Ｐゴシック"/>
            <family val="3"/>
            <charset val="128"/>
          </rPr>
          <t>：φ1/4"inch</t>
        </r>
      </text>
    </comment>
    <comment ref="C53" authorId="0" shapeId="0" xr:uid="{00000000-0006-0000-0300-00001D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ブランキングプレート部分に単独EXH.スペーサを選択することは出来ません。
銘板プレート付きマニホールドベースの場合は、スペーサを使用することはできません。</t>
        </r>
      </text>
    </comment>
    <comment ref="C54" authorId="0" shapeId="0" xr:uid="{00000000-0006-0000-0300-00001E000000}">
      <text>
        <r>
          <rPr>
            <sz val="9"/>
            <color indexed="81"/>
            <rFont val="ＭＳ Ｐゴシック"/>
            <family val="3"/>
            <charset val="128"/>
          </rPr>
          <t xml:space="preserve">クリーンルーム仕様の場合は使用できません
オプションスペーサを複数使用する場合、SUP.ストップ弁スペーサは、バルブ直下に組みつけられます。
</t>
        </r>
      </text>
    </comment>
    <comment ref="C56" authorId="0" shapeId="0" xr:uid="{00000000-0006-0000-0300-00001F000000}">
      <text>
        <r>
          <rPr>
            <sz val="9"/>
            <color indexed="81"/>
            <rFont val="ＭＳ Ｐゴシック"/>
            <family val="3"/>
            <charset val="128"/>
          </rPr>
          <t>バルブ切換え方式が
　</t>
        </r>
        <r>
          <rPr>
            <b/>
            <sz val="9"/>
            <color indexed="81"/>
            <rFont val="ＭＳ Ｐゴシック"/>
            <family val="3"/>
            <charset val="128"/>
          </rPr>
          <t>1</t>
        </r>
        <r>
          <rPr>
            <sz val="9"/>
            <color indexed="81"/>
            <rFont val="ＭＳ Ｐゴシック"/>
            <family val="3"/>
            <charset val="128"/>
          </rPr>
          <t>：シングルソレノイド
　</t>
        </r>
        <r>
          <rPr>
            <b/>
            <sz val="9"/>
            <color indexed="81"/>
            <rFont val="ＭＳ Ｐゴシック"/>
            <family val="3"/>
            <charset val="128"/>
          </rPr>
          <t>2</t>
        </r>
        <r>
          <rPr>
            <sz val="9"/>
            <color indexed="81"/>
            <rFont val="ＭＳ Ｐゴシック"/>
            <family val="3"/>
            <charset val="128"/>
          </rPr>
          <t>：ダブルソレノイド
　</t>
        </r>
        <r>
          <rPr>
            <b/>
            <sz val="9"/>
            <color indexed="81"/>
            <rFont val="ＭＳ Ｐゴシック"/>
            <family val="3"/>
            <charset val="128"/>
          </rPr>
          <t>4</t>
        </r>
        <r>
          <rPr>
            <sz val="9"/>
            <color indexed="81"/>
            <rFont val="ＭＳ Ｐゴシック"/>
            <family val="3"/>
            <charset val="128"/>
          </rPr>
          <t>：エキゾーストセンタ
の場合のみ使用可能
上配管バルブ使用時やクリーンルーム仕様の場合は使用できません</t>
        </r>
      </text>
    </comment>
    <comment ref="C58" authorId="0" shapeId="0" xr:uid="{00000000-0006-0000-0300-000020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残圧排気弁付SUPストップ弁スペーサと同時に単独SUP./EXH.のショートエルボタイプやスペーサ型減圧弁を選択することはできません。
スペーサ類を4段以上積層することはできません。</t>
        </r>
      </text>
    </comment>
    <comment ref="C59" authorId="0" shapeId="0" xr:uid="{00000000-0006-0000-0300-000021000000}">
      <text>
        <r>
          <rPr>
            <sz val="9"/>
            <color indexed="81"/>
            <rFont val="ＭＳ Ｐゴシック"/>
            <family val="3"/>
            <charset val="128"/>
          </rPr>
          <t xml:space="preserve">減圧弁搭載箇所を“O”で指定し、ゲージの有無と減圧ポートを指示してください
</t>
        </r>
        <r>
          <rPr>
            <sz val="9"/>
            <color indexed="10"/>
            <rFont val="ＭＳ Ｐゴシック"/>
            <family val="3"/>
            <charset val="128"/>
          </rPr>
          <t>SY3000シリーズ用の減圧弁は寸法の関係で、2位置・4位置バルブ用と3位置バルブ用で品番が異なります。
3位置のバルブが1台でも含まれる場合は、ゲージの干渉を防ぐため、全て3位置用の減圧弁を使用します。
本仕様書では、自動で識別し型式生成します。
バルブを搭載している場合のみ、減圧弁を搭載することが出来ます</t>
        </r>
      </text>
    </comment>
    <comment ref="C60" authorId="0" shapeId="0" xr:uid="{00000000-0006-0000-0300-000022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05</t>
        </r>
        <r>
          <rPr>
            <sz val="9"/>
            <color indexed="81"/>
            <rFont val="ＭＳ Ｐゴシック"/>
            <family val="3"/>
            <charset val="128"/>
          </rPr>
          <t xml:space="preserve">：MPa 圧力計付（奇数連用）
</t>
        </r>
        <r>
          <rPr>
            <b/>
            <sz val="9"/>
            <color indexed="81"/>
            <rFont val="ＭＳ Ｐゴシック"/>
            <family val="3"/>
            <charset val="128"/>
          </rPr>
          <t>06</t>
        </r>
        <r>
          <rPr>
            <sz val="9"/>
            <color indexed="81"/>
            <rFont val="ＭＳ Ｐゴシック"/>
            <family val="3"/>
            <charset val="128"/>
          </rPr>
          <t xml:space="preserve">：MPa 圧力計付（偶数連用）
</t>
        </r>
        <r>
          <rPr>
            <b/>
            <sz val="9"/>
            <color indexed="81"/>
            <rFont val="ＭＳ Ｐゴシック"/>
            <family val="3"/>
            <charset val="128"/>
          </rPr>
          <t>N5</t>
        </r>
        <r>
          <rPr>
            <sz val="9"/>
            <color indexed="81"/>
            <rFont val="ＭＳ Ｐゴシック"/>
            <family val="3"/>
            <charset val="128"/>
          </rPr>
          <t xml:space="preserve">：psi 圧力計付（奇数連用）　※ 新計量法上、海外向けのみの販売
</t>
        </r>
        <r>
          <rPr>
            <b/>
            <sz val="9"/>
            <color indexed="81"/>
            <rFont val="ＭＳ Ｐゴシック"/>
            <family val="3"/>
            <charset val="128"/>
          </rPr>
          <t>N6</t>
        </r>
        <r>
          <rPr>
            <sz val="9"/>
            <color indexed="81"/>
            <rFont val="ＭＳ Ｐゴシック"/>
            <family val="3"/>
            <charset val="128"/>
          </rPr>
          <t>：psi 圧力計付（偶数連用）　※ 新計量法上、海外向けのみの販売
※ SY3000シリーズでは、圧力計の干渉を防ぐため奇数連用と偶数連用と分かれます</t>
        </r>
      </text>
    </comment>
    <comment ref="C62" authorId="0" shapeId="0" xr:uid="{00000000-0006-0000-0300-000023000000}">
      <text>
        <r>
          <rPr>
            <sz val="9"/>
            <color indexed="81"/>
            <rFont val="ＭＳ Ｐゴシック"/>
            <family val="3"/>
            <charset val="128"/>
          </rPr>
          <t>3位置クローズドセンタ、プレッシャセンタ及び、
4位置デュアル3ポートバルブの場合は、Pポート減圧のみ使用可能です</t>
        </r>
      </text>
    </comment>
    <comment ref="C65" authorId="0" shapeId="0" xr:uid="{00000000-0006-0000-0300-000024000000}">
      <text>
        <r>
          <rPr>
            <sz val="9"/>
            <color indexed="81"/>
            <rFont val="ＭＳ Ｐゴシック"/>
            <family val="3"/>
            <charset val="128"/>
          </rPr>
          <t>・単独SUP.スペーサ、単独EXH.スペーサ、スペーサ形減圧弁を使用する場合は、取付けオプションにて六角穴付ボルトを指定することは出来ません。
・残圧排気弁付SUPストップ弁スペーサと同時に単独SUP./EXH.のショートエルボタイプを選択することはできません。
・スペーサ型減圧弁と同時に積層できるスペーサは単独SUP./EXH.スペーサどちらか１つのみとなります
・スペーサ類を4段以上積層することはできません。</t>
        </r>
      </text>
    </comment>
    <comment ref="C66" authorId="0" shapeId="0" xr:uid="{00000000-0006-0000-0300-000025000000}">
      <text>
        <r>
          <rPr>
            <sz val="9"/>
            <color indexed="10"/>
            <rFont val="ＭＳ Ｐゴシック"/>
            <family val="3"/>
            <charset val="128"/>
          </rPr>
          <t xml:space="preserve">バルブ内蔵タイプとの同時使用は流量低下のため推奨できません
</t>
        </r>
      </text>
    </comment>
    <comment ref="C67" authorId="0" shapeId="0" xr:uid="{00000000-0006-0000-0300-000026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10"/>
            <color indexed="10"/>
            <rFont val="ＭＳ Ｐゴシック"/>
            <family val="3"/>
            <charset val="128"/>
          </rPr>
          <t>３連目</t>
        </r>
        <r>
          <rPr>
            <sz val="9"/>
            <color indexed="81"/>
            <rFont val="ＭＳ Ｐゴシック"/>
            <family val="3"/>
            <charset val="128"/>
          </rPr>
          <t>と</t>
        </r>
        <r>
          <rPr>
            <b/>
            <sz val="10"/>
            <color indexed="10"/>
            <rFont val="ＭＳ Ｐゴシック"/>
            <family val="3"/>
            <charset val="128"/>
          </rPr>
          <t>４連目</t>
        </r>
        <r>
          <rPr>
            <sz val="9"/>
            <color indexed="81"/>
            <rFont val="ＭＳ Ｐゴシック"/>
            <family val="3"/>
            <charset val="128"/>
          </rPr>
          <t>の間でブロックする場合、
　　</t>
        </r>
        <r>
          <rPr>
            <b/>
            <sz val="10"/>
            <color indexed="10"/>
            <rFont val="ＭＳ Ｐゴシック"/>
            <family val="3"/>
            <charset val="128"/>
          </rPr>
          <t>３連目</t>
        </r>
        <r>
          <rPr>
            <sz val="9"/>
            <color indexed="81"/>
            <rFont val="ＭＳ Ｐゴシック"/>
            <family val="3"/>
            <charset val="128"/>
          </rPr>
          <t>の欄に　“→”</t>
        </r>
      </text>
    </comment>
    <comment ref="J67" authorId="1" shapeId="0" xr:uid="{00000000-0006-0000-0300-000027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7" authorId="1" shapeId="0" xr:uid="{00000000-0006-0000-0300-000028000000}">
      <text>
        <r>
          <rPr>
            <sz val="9"/>
            <color indexed="10"/>
            <rFont val="ＭＳ Ｐゴシック"/>
            <family val="3"/>
            <charset val="128"/>
          </rPr>
          <t>※使用の際は、</t>
        </r>
        <r>
          <rPr>
            <b/>
            <u/>
            <sz val="9"/>
            <color indexed="10"/>
            <rFont val="ＭＳ Ｐゴシック"/>
            <family val="3"/>
            <charset val="128"/>
          </rPr>
          <t>Ｐ，Ｅポート両側“B”選択時で１箇所の</t>
        </r>
        <r>
          <rPr>
            <u/>
            <sz val="9"/>
            <color indexed="10"/>
            <rFont val="ＭＳ Ｐゴシック"/>
            <family val="3"/>
            <charset val="128"/>
          </rPr>
          <t>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8" authorId="0" shapeId="0" xr:uid="{00000000-0006-0000-0300-000029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10"/>
            <color indexed="10"/>
            <rFont val="ＭＳ Ｐゴシック"/>
            <family val="3"/>
            <charset val="128"/>
          </rPr>
          <t>３連目</t>
        </r>
        <r>
          <rPr>
            <sz val="9"/>
            <color indexed="81"/>
            <rFont val="ＭＳ Ｐゴシック"/>
            <family val="3"/>
            <charset val="128"/>
          </rPr>
          <t>と</t>
        </r>
        <r>
          <rPr>
            <b/>
            <sz val="10"/>
            <color indexed="10"/>
            <rFont val="ＭＳ Ｐゴシック"/>
            <family val="3"/>
            <charset val="128"/>
          </rPr>
          <t>４連目</t>
        </r>
        <r>
          <rPr>
            <sz val="9"/>
            <color indexed="81"/>
            <rFont val="ＭＳ Ｐゴシック"/>
            <family val="3"/>
            <charset val="128"/>
          </rPr>
          <t>の間でブロックする場合、
　　</t>
        </r>
        <r>
          <rPr>
            <b/>
            <sz val="10"/>
            <color indexed="10"/>
            <rFont val="ＭＳ Ｐゴシック"/>
            <family val="3"/>
            <charset val="128"/>
          </rPr>
          <t>３連目</t>
        </r>
        <r>
          <rPr>
            <sz val="9"/>
            <color indexed="81"/>
            <rFont val="ＭＳ Ｐゴシック"/>
            <family val="3"/>
            <charset val="128"/>
          </rPr>
          <t>の欄に　“→”</t>
        </r>
      </text>
    </comment>
    <comment ref="J68" authorId="1" shapeId="0" xr:uid="{00000000-0006-0000-0300-00002A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8" authorId="1" shapeId="0" xr:uid="{00000000-0006-0000-0300-00002B000000}">
      <text>
        <r>
          <rPr>
            <sz val="9"/>
            <color indexed="10"/>
            <rFont val="ＭＳ Ｐゴシック"/>
            <family val="3"/>
            <charset val="128"/>
          </rPr>
          <t>※使用の際は、</t>
        </r>
        <r>
          <rPr>
            <b/>
            <sz val="9"/>
            <color indexed="10"/>
            <rFont val="ＭＳ Ｐゴシック"/>
            <family val="3"/>
            <charset val="128"/>
          </rPr>
          <t>Ｐ，Ｅポート両側“B”選択時で１箇所</t>
        </r>
        <r>
          <rPr>
            <u/>
            <sz val="9"/>
            <color indexed="10"/>
            <rFont val="ＭＳ Ｐゴシック"/>
            <family val="3"/>
            <charset val="128"/>
          </rPr>
          <t>の選択が可能です。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9" authorId="0" shapeId="0" xr:uid="{00000000-0006-0000-0300-00002C000000}">
      <text>
        <r>
          <rPr>
            <sz val="10"/>
            <color indexed="81"/>
            <rFont val="ＭＳ Ｐゴシック"/>
            <family val="3"/>
            <charset val="128"/>
          </rPr>
          <t>２連マッチング継手の使用に関する欄です
マニホールドベースのＡ，Ｂ配管仕様が</t>
        </r>
        <r>
          <rPr>
            <b/>
            <sz val="10"/>
            <color indexed="10"/>
            <rFont val="ＭＳ Ｐゴシック"/>
            <family val="3"/>
            <charset val="128"/>
          </rPr>
          <t>混合</t>
        </r>
        <r>
          <rPr>
            <sz val="10"/>
            <color indexed="81"/>
            <rFont val="ＭＳ Ｐゴシック"/>
            <family val="3"/>
            <charset val="128"/>
          </rPr>
          <t>で搭載するバルブが</t>
        </r>
        <r>
          <rPr>
            <b/>
            <sz val="10"/>
            <color indexed="10"/>
            <rFont val="ＭＳ Ｐゴシック"/>
            <family val="3"/>
            <charset val="128"/>
          </rPr>
          <t>ベース配管形</t>
        </r>
        <r>
          <rPr>
            <sz val="10"/>
            <color indexed="81"/>
            <rFont val="ＭＳ Ｐゴシック"/>
            <family val="3"/>
            <charset val="128"/>
          </rPr>
          <t xml:space="preserve">の場合のみ２連マッチング継手を使用することができます。
２連マッチング継手は、
一箇所だけ大きい流量必要な場合に
バルブ２個を同時に使うことで流量を確保することが出来ます
その際に、２個のバルブの出力をひとつにまとめる継手です。
</t>
        </r>
        <r>
          <rPr>
            <sz val="10"/>
            <color indexed="10"/>
            <rFont val="ＭＳ Ｐゴシック"/>
            <family val="3"/>
            <charset val="128"/>
          </rPr>
          <t>※まとめる２個のバルブは同一型式である必要があります。</t>
        </r>
        <r>
          <rPr>
            <sz val="10"/>
            <color indexed="81"/>
            <rFont val="ＭＳ Ｐゴシック"/>
            <family val="3"/>
            <charset val="128"/>
          </rPr>
          <t xml:space="preserve">
マニホールドベースのＡ，Ｂ配管仕様、混合：“</t>
        </r>
        <r>
          <rPr>
            <b/>
            <sz val="10"/>
            <color indexed="81"/>
            <rFont val="ＭＳ Ｐゴシック"/>
            <family val="3"/>
            <charset val="128"/>
          </rPr>
          <t>M</t>
        </r>
        <r>
          <rPr>
            <sz val="10"/>
            <color indexed="81"/>
            <rFont val="ＭＳ Ｐゴシック"/>
            <family val="3"/>
            <charset val="128"/>
          </rPr>
          <t xml:space="preserve">”を指定して
２連マッチング継手欄に口径を指示してください。
</t>
        </r>
        <r>
          <rPr>
            <b/>
            <sz val="10"/>
            <color indexed="81"/>
            <rFont val="ＭＳ Ｐゴシック"/>
            <family val="3"/>
            <charset val="128"/>
          </rPr>
          <t>C8</t>
        </r>
        <r>
          <rPr>
            <sz val="10"/>
            <color indexed="81"/>
            <rFont val="ＭＳ Ｐゴシック"/>
            <family val="3"/>
            <charset val="128"/>
          </rPr>
          <t xml:space="preserve">：φ8mmワンタッチ継手
</t>
        </r>
        <r>
          <rPr>
            <b/>
            <sz val="10"/>
            <color indexed="81"/>
            <rFont val="ＭＳ Ｐゴシック"/>
            <family val="3"/>
            <charset val="128"/>
          </rPr>
          <t>N9</t>
        </r>
        <r>
          <rPr>
            <sz val="10"/>
            <color indexed="81"/>
            <rFont val="ＭＳ Ｐゴシック"/>
            <family val="3"/>
            <charset val="128"/>
          </rPr>
          <t xml:space="preserve">：φ5/16"ワンタッチ継手
</t>
        </r>
        <r>
          <rPr>
            <sz val="10"/>
            <color indexed="10"/>
            <rFont val="ＭＳ Ｐゴシック"/>
            <family val="3"/>
            <charset val="128"/>
          </rPr>
          <t>尚、使用可能なバルブは、ベース配管形のみとなります</t>
        </r>
        <r>
          <rPr>
            <sz val="10"/>
            <color indexed="81"/>
            <rFont val="ＭＳ Ｐゴシック"/>
            <family val="3"/>
            <charset val="128"/>
          </rPr>
          <t xml:space="preserve">
まとめる連の若い方の連数番号に配管口径を記入下さい
例：</t>
        </r>
        <r>
          <rPr>
            <b/>
            <sz val="10"/>
            <color indexed="10"/>
            <rFont val="ＭＳ Ｐゴシック"/>
            <family val="3"/>
            <charset val="128"/>
          </rPr>
          <t>2連</t>
        </r>
        <r>
          <rPr>
            <sz val="10"/>
            <color indexed="81"/>
            <rFont val="ＭＳ Ｐゴシック"/>
            <family val="3"/>
            <charset val="128"/>
          </rPr>
          <t>と</t>
        </r>
        <r>
          <rPr>
            <b/>
            <sz val="10"/>
            <color indexed="10"/>
            <rFont val="ＭＳ Ｐゴシック"/>
            <family val="3"/>
            <charset val="128"/>
          </rPr>
          <t>3連</t>
        </r>
        <r>
          <rPr>
            <sz val="10"/>
            <color indexed="81"/>
            <rFont val="ＭＳ Ｐゴシック"/>
            <family val="3"/>
            <charset val="128"/>
          </rPr>
          <t xml:space="preserve">をまとめる場合、
</t>
        </r>
        <r>
          <rPr>
            <b/>
            <sz val="10"/>
            <color indexed="10"/>
            <rFont val="ＭＳ Ｐゴシック"/>
            <family val="3"/>
            <charset val="128"/>
          </rPr>
          <t>2連の欄</t>
        </r>
        <r>
          <rPr>
            <sz val="10"/>
            <color indexed="81"/>
            <rFont val="ＭＳ Ｐゴシック"/>
            <family val="3"/>
            <charset val="128"/>
          </rPr>
          <t>に口径指定し、</t>
        </r>
        <r>
          <rPr>
            <b/>
            <sz val="10"/>
            <color indexed="10"/>
            <rFont val="ＭＳ Ｐゴシック"/>
            <family val="3"/>
            <charset val="128"/>
          </rPr>
          <t>3連目は空欄</t>
        </r>
        <r>
          <rPr>
            <sz val="10"/>
            <color indexed="81"/>
            <rFont val="ＭＳ Ｐゴシック"/>
            <family val="3"/>
            <charset val="128"/>
          </rPr>
          <t xml:space="preserve">
※2連で1出力にするため、2連続けて口径指定することは出来ません。</t>
        </r>
      </text>
    </comment>
    <comment ref="C70" authorId="0" shapeId="0" xr:uid="{00000000-0006-0000-0300-00002D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71" authorId="0" shapeId="0" xr:uid="{00000000-0006-0000-0300-00002E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72" authorId="0" shapeId="0" xr:uid="{00000000-0006-0000-0300-00002F000000}">
      <text>
        <r>
          <rPr>
            <b/>
            <sz val="9"/>
            <color indexed="81"/>
            <rFont val="ＭＳ Ｐゴシック"/>
            <family val="3"/>
            <charset val="128"/>
          </rPr>
          <t>記入上のご注意</t>
        </r>
        <r>
          <rPr>
            <sz val="9"/>
            <color indexed="81"/>
            <rFont val="ＭＳ Ｐゴシック"/>
            <family val="3"/>
            <charset val="128"/>
          </rPr>
          <t xml:space="preserve">
ベース配管形を搭載した連（必須）及び、横配管も同時に使用したい連（任意）がある場合は、横配管の配管指示をしてください。
</t>
        </r>
        <r>
          <rPr>
            <b/>
            <sz val="9"/>
            <color indexed="81"/>
            <rFont val="ＭＳ Ｐゴシック"/>
            <family val="3"/>
            <charset val="128"/>
          </rPr>
          <t>C2</t>
        </r>
        <r>
          <rPr>
            <sz val="9"/>
            <color indexed="81"/>
            <rFont val="ＭＳ Ｐゴシック"/>
            <family val="3"/>
            <charset val="128"/>
          </rPr>
          <t xml:space="preserve">：φ2mm　（横ストレート）
</t>
        </r>
        <r>
          <rPr>
            <b/>
            <sz val="9"/>
            <color indexed="81"/>
            <rFont val="ＭＳ Ｐゴシック"/>
            <family val="3"/>
            <charset val="128"/>
          </rPr>
          <t>C3</t>
        </r>
        <r>
          <rPr>
            <sz val="9"/>
            <color indexed="81"/>
            <rFont val="ＭＳ Ｐゴシック"/>
            <family val="3"/>
            <charset val="128"/>
          </rPr>
          <t xml:space="preserve">：φ3.2 mm　（横ストレート）
</t>
        </r>
        <r>
          <rPr>
            <b/>
            <sz val="9"/>
            <color indexed="81"/>
            <rFont val="ＭＳ Ｐゴシック"/>
            <family val="3"/>
            <charset val="128"/>
          </rPr>
          <t>C4</t>
        </r>
        <r>
          <rPr>
            <sz val="9"/>
            <color indexed="81"/>
            <rFont val="ＭＳ Ｐゴシック"/>
            <family val="3"/>
            <charset val="128"/>
          </rPr>
          <t xml:space="preserve">：φ4mm　（横ストレート）
</t>
        </r>
        <r>
          <rPr>
            <b/>
            <sz val="9"/>
            <color indexed="81"/>
            <rFont val="ＭＳ Ｐゴシック"/>
            <family val="3"/>
            <charset val="128"/>
          </rPr>
          <t>C6</t>
        </r>
        <r>
          <rPr>
            <sz val="9"/>
            <color indexed="81"/>
            <rFont val="ＭＳ Ｐゴシック"/>
            <family val="3"/>
            <charset val="128"/>
          </rPr>
          <t xml:space="preserve">：φ6mm　（横ストレート）
</t>
        </r>
        <r>
          <rPr>
            <b/>
            <sz val="9"/>
            <color indexed="81"/>
            <rFont val="ＭＳ Ｐゴシック"/>
            <family val="3"/>
            <charset val="128"/>
          </rPr>
          <t>L4</t>
        </r>
        <r>
          <rPr>
            <sz val="9"/>
            <color indexed="81"/>
            <rFont val="ＭＳ Ｐゴシック"/>
            <family val="3"/>
            <charset val="128"/>
          </rPr>
          <t xml:space="preserve">：φ4mm　（エルボ上向き）
</t>
        </r>
        <r>
          <rPr>
            <b/>
            <sz val="9"/>
            <color indexed="81"/>
            <rFont val="ＭＳ Ｐゴシック"/>
            <family val="3"/>
            <charset val="128"/>
          </rPr>
          <t>L6</t>
        </r>
        <r>
          <rPr>
            <sz val="9"/>
            <color indexed="81"/>
            <rFont val="ＭＳ Ｐゴシック"/>
            <family val="3"/>
            <charset val="128"/>
          </rPr>
          <t xml:space="preserve">：φ6mm　（エルボ上向き）
</t>
        </r>
        <r>
          <rPr>
            <b/>
            <sz val="9"/>
            <color indexed="81"/>
            <rFont val="ＭＳ Ｐゴシック"/>
            <family val="3"/>
            <charset val="128"/>
          </rPr>
          <t>B4</t>
        </r>
        <r>
          <rPr>
            <sz val="9"/>
            <color indexed="81"/>
            <rFont val="ＭＳ Ｐゴシック"/>
            <family val="3"/>
            <charset val="128"/>
          </rPr>
          <t xml:space="preserve">：φ4mm　（エルボ下向き）
</t>
        </r>
        <r>
          <rPr>
            <b/>
            <sz val="9"/>
            <color indexed="81"/>
            <rFont val="ＭＳ Ｐゴシック"/>
            <family val="3"/>
            <charset val="128"/>
          </rPr>
          <t>B6</t>
        </r>
        <r>
          <rPr>
            <sz val="9"/>
            <color indexed="81"/>
            <rFont val="ＭＳ Ｐゴシック"/>
            <family val="3"/>
            <charset val="128"/>
          </rPr>
          <t xml:space="preserve">：φ6mm　（エルボ下向き）
</t>
        </r>
        <r>
          <rPr>
            <b/>
            <sz val="9"/>
            <color indexed="81"/>
            <rFont val="ＭＳ Ｐゴシック"/>
            <family val="3"/>
            <charset val="128"/>
          </rPr>
          <t>N1</t>
        </r>
        <r>
          <rPr>
            <sz val="9"/>
            <color indexed="81"/>
            <rFont val="ＭＳ Ｐゴシック"/>
            <family val="3"/>
            <charset val="128"/>
          </rPr>
          <t xml:space="preserve">：φ1/8"inch　（横ストレート）
</t>
        </r>
        <r>
          <rPr>
            <b/>
            <sz val="9"/>
            <color indexed="81"/>
            <rFont val="ＭＳ Ｐゴシック"/>
            <family val="3"/>
            <charset val="128"/>
          </rPr>
          <t>N3</t>
        </r>
        <r>
          <rPr>
            <sz val="9"/>
            <color indexed="81"/>
            <rFont val="ＭＳ Ｐゴシック"/>
            <family val="3"/>
            <charset val="128"/>
          </rPr>
          <t xml:space="preserve">：φ5/32"inch　（横ストレート）
</t>
        </r>
        <r>
          <rPr>
            <b/>
            <sz val="9"/>
            <color indexed="81"/>
            <rFont val="ＭＳ Ｐゴシック"/>
            <family val="3"/>
            <charset val="128"/>
          </rPr>
          <t>N7</t>
        </r>
        <r>
          <rPr>
            <sz val="9"/>
            <color indexed="81"/>
            <rFont val="ＭＳ Ｐゴシック"/>
            <family val="3"/>
            <charset val="128"/>
          </rPr>
          <t xml:space="preserve">：φ1/4"inch　（横ストレート）
</t>
        </r>
        <r>
          <rPr>
            <b/>
            <sz val="9"/>
            <color indexed="81"/>
            <rFont val="ＭＳ Ｐゴシック"/>
            <family val="3"/>
            <charset val="128"/>
          </rPr>
          <t>LN3</t>
        </r>
        <r>
          <rPr>
            <sz val="9"/>
            <color indexed="81"/>
            <rFont val="ＭＳ Ｐゴシック"/>
            <family val="3"/>
            <charset val="128"/>
          </rPr>
          <t xml:space="preserve">：φ5/32"inch　（エルボ上向き）
</t>
        </r>
        <r>
          <rPr>
            <b/>
            <sz val="9"/>
            <color indexed="81"/>
            <rFont val="ＭＳ Ｐゴシック"/>
            <family val="3"/>
            <charset val="128"/>
          </rPr>
          <t>LN7</t>
        </r>
        <r>
          <rPr>
            <sz val="9"/>
            <color indexed="81"/>
            <rFont val="ＭＳ Ｐゴシック"/>
            <family val="3"/>
            <charset val="128"/>
          </rPr>
          <t xml:space="preserve">：φ1/4"inch　（エルボ上向き）
</t>
        </r>
        <r>
          <rPr>
            <b/>
            <sz val="9"/>
            <color indexed="81"/>
            <rFont val="ＭＳ Ｐゴシック"/>
            <family val="3"/>
            <charset val="128"/>
          </rPr>
          <t>BN3</t>
        </r>
        <r>
          <rPr>
            <sz val="9"/>
            <color indexed="81"/>
            <rFont val="ＭＳ Ｐゴシック"/>
            <family val="3"/>
            <charset val="128"/>
          </rPr>
          <t xml:space="preserve">：φ5/32"inch　（エルボ下向き）
</t>
        </r>
        <r>
          <rPr>
            <b/>
            <sz val="9"/>
            <color indexed="81"/>
            <rFont val="ＭＳ Ｐゴシック"/>
            <family val="3"/>
            <charset val="128"/>
          </rPr>
          <t>BN7</t>
        </r>
        <r>
          <rPr>
            <sz val="9"/>
            <color indexed="81"/>
            <rFont val="ＭＳ Ｐゴシック"/>
            <family val="3"/>
            <charset val="128"/>
          </rPr>
          <t xml:space="preserve">：φ1/4"inch　（エルボ下向き）
</t>
        </r>
        <r>
          <rPr>
            <sz val="9"/>
            <color indexed="10"/>
            <rFont val="ＭＳ Ｐゴシック"/>
            <family val="3"/>
            <charset val="128"/>
          </rPr>
          <t>配管仕様混合：“Ｍ”でも下記の場合は該当する連は空白にしてください
　・２連マッチング継手を使用する部分（２連分）
　・上配管形バルブ搭載で横配管の同時使用が不要な場合</t>
        </r>
      </text>
    </comment>
    <comment ref="C74" authorId="0" shapeId="0" xr:uid="{00000000-0006-0000-0300-000030000000}">
      <text>
        <r>
          <rPr>
            <sz val="9"/>
            <color indexed="81"/>
            <rFont val="ＭＳ Ｐゴシック"/>
            <family val="3"/>
            <charset val="128"/>
          </rPr>
          <t>ベース配管形のバルブを搭載する場合は、
横配管の配管接続指示が必須となります。</t>
        </r>
      </text>
    </comment>
    <comment ref="F75" authorId="0" shapeId="0" xr:uid="{00000000-0006-0000-0300-000031000000}">
      <text>
        <r>
          <rPr>
            <sz val="9"/>
            <color indexed="10"/>
            <rFont val="ＭＳ Ｐゴシック"/>
            <family val="3"/>
            <charset val="128"/>
          </rPr>
          <t>選択されているAポートの口径に該当するものを選択下さい。
発注情報に各型式の併記手配が必要となります</t>
        </r>
        <r>
          <rPr>
            <b/>
            <sz val="11"/>
            <color indexed="81"/>
            <rFont val="ＭＳ Ｐゴシック"/>
            <family val="3"/>
            <charset val="128"/>
          </rPr>
          <t xml:space="preserve">
</t>
        </r>
        <r>
          <rPr>
            <b/>
            <sz val="10"/>
            <color indexed="81"/>
            <rFont val="ＭＳ Ｐゴシック"/>
            <family val="3"/>
            <charset val="128"/>
          </rPr>
          <t>A</t>
        </r>
        <r>
          <rPr>
            <sz val="10"/>
            <color indexed="81"/>
            <rFont val="ＭＳ Ｐゴシック"/>
            <family val="3"/>
            <charset val="128"/>
          </rPr>
          <t>：C2用 φ2mm用プラグ（KQ2P-02）</t>
        </r>
        <r>
          <rPr>
            <b/>
            <sz val="10"/>
            <color indexed="81"/>
            <rFont val="ＭＳ Ｐゴシック"/>
            <family val="3"/>
            <charset val="128"/>
          </rPr>
          <t xml:space="preserve">
C</t>
        </r>
        <r>
          <rPr>
            <sz val="10"/>
            <color indexed="81"/>
            <rFont val="ＭＳ Ｐゴシック"/>
            <family val="3"/>
            <charset val="128"/>
          </rPr>
          <t>：C3用 φ3.2mm用プラグ（KQ2P-23）</t>
        </r>
        <r>
          <rPr>
            <b/>
            <sz val="10"/>
            <color indexed="81"/>
            <rFont val="ＭＳ Ｐゴシック"/>
            <family val="3"/>
            <charset val="128"/>
          </rPr>
          <t xml:space="preserve">
E</t>
        </r>
        <r>
          <rPr>
            <sz val="10"/>
            <color indexed="81"/>
            <rFont val="ＭＳ Ｐゴシック"/>
            <family val="3"/>
            <charset val="128"/>
          </rPr>
          <t>：C4,L4,B4用 φ4mm用プラグ（KQ2P-04）</t>
        </r>
        <r>
          <rPr>
            <b/>
            <sz val="10"/>
            <color indexed="81"/>
            <rFont val="ＭＳ Ｐゴシック"/>
            <family val="3"/>
            <charset val="128"/>
          </rPr>
          <t xml:space="preserve">
G</t>
        </r>
        <r>
          <rPr>
            <sz val="10"/>
            <color indexed="81"/>
            <rFont val="ＭＳ Ｐゴシック"/>
            <family val="3"/>
            <charset val="128"/>
          </rPr>
          <t>：C6,L6,B6用 φ6mm用プラグ（KQ2P-06）</t>
        </r>
        <r>
          <rPr>
            <b/>
            <sz val="10"/>
            <color indexed="81"/>
            <rFont val="ＭＳ Ｐゴシック"/>
            <family val="3"/>
            <charset val="128"/>
          </rPr>
          <t xml:space="preserve">
D</t>
        </r>
        <r>
          <rPr>
            <sz val="10"/>
            <color indexed="81"/>
            <rFont val="ＭＳ Ｐゴシック"/>
            <family val="3"/>
            <charset val="128"/>
          </rPr>
          <t>：N1用 φ1/8"inch用プラグ（KQ2P-01）</t>
        </r>
        <r>
          <rPr>
            <b/>
            <sz val="10"/>
            <color indexed="81"/>
            <rFont val="ＭＳ Ｐゴシック"/>
            <family val="3"/>
            <charset val="128"/>
          </rPr>
          <t xml:space="preserve">
F</t>
        </r>
        <r>
          <rPr>
            <sz val="10"/>
            <color indexed="81"/>
            <rFont val="ＭＳ Ｐゴシック"/>
            <family val="3"/>
            <charset val="128"/>
          </rPr>
          <t>：N3,LN3,BN3用 φ5/32"用プラグ（KQ2P-03）</t>
        </r>
        <r>
          <rPr>
            <b/>
            <sz val="10"/>
            <color indexed="81"/>
            <rFont val="ＭＳ Ｐゴシック"/>
            <family val="3"/>
            <charset val="128"/>
          </rPr>
          <t xml:space="preserve">
H</t>
        </r>
        <r>
          <rPr>
            <sz val="10"/>
            <color indexed="81"/>
            <rFont val="ＭＳ Ｐゴシック"/>
            <family val="3"/>
            <charset val="128"/>
          </rPr>
          <t xml:space="preserve">：N7,LN7,BN7用 φ1/4"用プラグ（KQ2P-07）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B</t>
        </r>
        <r>
          <rPr>
            <sz val="10"/>
            <color indexed="81"/>
            <rFont val="ＭＳ Ｐゴシック"/>
            <family val="3"/>
            <charset val="128"/>
          </rPr>
          <t xml:space="preserve">：A,Bポート用ポートプラグ(VVQ0000-58A)
</t>
        </r>
      </text>
    </comment>
    <comment ref="F76" authorId="0" shapeId="0" xr:uid="{00000000-0006-0000-0300-000032000000}">
      <text>
        <r>
          <rPr>
            <sz val="9"/>
            <color indexed="10"/>
            <rFont val="ＭＳ Ｐゴシック"/>
            <family val="3"/>
            <charset val="128"/>
          </rPr>
          <t>選択されているBポートの口径に該当するものを選択下さい。
発注情報に各型式の併記手配が必要となります</t>
        </r>
        <r>
          <rPr>
            <b/>
            <sz val="11"/>
            <color indexed="81"/>
            <rFont val="ＭＳ Ｐゴシック"/>
            <family val="3"/>
            <charset val="128"/>
          </rPr>
          <t xml:space="preserve">
</t>
        </r>
        <r>
          <rPr>
            <b/>
            <sz val="10"/>
            <color indexed="81"/>
            <rFont val="ＭＳ Ｐゴシック"/>
            <family val="3"/>
            <charset val="128"/>
          </rPr>
          <t>A</t>
        </r>
        <r>
          <rPr>
            <sz val="10"/>
            <color indexed="81"/>
            <rFont val="ＭＳ Ｐゴシック"/>
            <family val="3"/>
            <charset val="128"/>
          </rPr>
          <t>：C2用 φ2mm用プラグ（KQ2P-02）</t>
        </r>
        <r>
          <rPr>
            <b/>
            <sz val="10"/>
            <color indexed="81"/>
            <rFont val="ＭＳ Ｐゴシック"/>
            <family val="3"/>
            <charset val="128"/>
          </rPr>
          <t xml:space="preserve">
C</t>
        </r>
        <r>
          <rPr>
            <sz val="10"/>
            <color indexed="81"/>
            <rFont val="ＭＳ Ｐゴシック"/>
            <family val="3"/>
            <charset val="128"/>
          </rPr>
          <t>：C3用 φ3.2mm用プラグ（KQ2P-23）</t>
        </r>
        <r>
          <rPr>
            <b/>
            <sz val="10"/>
            <color indexed="81"/>
            <rFont val="ＭＳ Ｐゴシック"/>
            <family val="3"/>
            <charset val="128"/>
          </rPr>
          <t xml:space="preserve">
E</t>
        </r>
        <r>
          <rPr>
            <sz val="10"/>
            <color indexed="81"/>
            <rFont val="ＭＳ Ｐゴシック"/>
            <family val="3"/>
            <charset val="128"/>
          </rPr>
          <t>：C4,L4,B4用 φ4mm用プラグ（KQ2P-04）</t>
        </r>
        <r>
          <rPr>
            <b/>
            <sz val="10"/>
            <color indexed="81"/>
            <rFont val="ＭＳ Ｐゴシック"/>
            <family val="3"/>
            <charset val="128"/>
          </rPr>
          <t xml:space="preserve">
G</t>
        </r>
        <r>
          <rPr>
            <sz val="10"/>
            <color indexed="81"/>
            <rFont val="ＭＳ Ｐゴシック"/>
            <family val="3"/>
            <charset val="128"/>
          </rPr>
          <t>：C6,L6,B6用 φ6mm用プラグ（KQ2P-06）</t>
        </r>
        <r>
          <rPr>
            <b/>
            <sz val="10"/>
            <color indexed="81"/>
            <rFont val="ＭＳ Ｐゴシック"/>
            <family val="3"/>
            <charset val="128"/>
          </rPr>
          <t xml:space="preserve">
D</t>
        </r>
        <r>
          <rPr>
            <sz val="10"/>
            <color indexed="81"/>
            <rFont val="ＭＳ Ｐゴシック"/>
            <family val="3"/>
            <charset val="128"/>
          </rPr>
          <t>：N1用 φ1/8"inch用プラグ（KQ2P-01）</t>
        </r>
        <r>
          <rPr>
            <b/>
            <sz val="10"/>
            <color indexed="81"/>
            <rFont val="ＭＳ Ｐゴシック"/>
            <family val="3"/>
            <charset val="128"/>
          </rPr>
          <t xml:space="preserve">
F</t>
        </r>
        <r>
          <rPr>
            <sz val="10"/>
            <color indexed="81"/>
            <rFont val="ＭＳ Ｐゴシック"/>
            <family val="3"/>
            <charset val="128"/>
          </rPr>
          <t>：N3,LN3,BN3用 φ5/32"用プラグ（KQ2P-03）</t>
        </r>
        <r>
          <rPr>
            <b/>
            <sz val="10"/>
            <color indexed="81"/>
            <rFont val="ＭＳ Ｐゴシック"/>
            <family val="3"/>
            <charset val="128"/>
          </rPr>
          <t xml:space="preserve">
H</t>
        </r>
        <r>
          <rPr>
            <sz val="10"/>
            <color indexed="81"/>
            <rFont val="ＭＳ Ｐゴシック"/>
            <family val="3"/>
            <charset val="128"/>
          </rPr>
          <t>：N7,LN7,BN7用 φ1/4"用プラグ（KQ2P-07）</t>
        </r>
        <r>
          <rPr>
            <b/>
            <sz val="10"/>
            <color indexed="81"/>
            <rFont val="ＭＳ Ｐゴシック"/>
            <family val="3"/>
            <charset val="128"/>
          </rPr>
          <t xml:space="preserve">
</t>
        </r>
        <r>
          <rPr>
            <sz val="10"/>
            <color indexed="10"/>
            <rFont val="ＭＳ Ｐゴシック"/>
            <family val="3"/>
            <charset val="128"/>
          </rPr>
          <t>※継手不要のプラグの場合（併記手配は不要です）</t>
        </r>
        <r>
          <rPr>
            <b/>
            <sz val="10"/>
            <color indexed="81"/>
            <rFont val="ＭＳ Ｐゴシック"/>
            <family val="3"/>
            <charset val="128"/>
          </rPr>
          <t xml:space="preserve">
B</t>
        </r>
        <r>
          <rPr>
            <sz val="10"/>
            <color indexed="81"/>
            <rFont val="ＭＳ Ｐゴシック"/>
            <family val="3"/>
            <charset val="128"/>
          </rPr>
          <t>：A,Bポート用ポートプラグ(VVQ0000-58A)</t>
        </r>
      </text>
    </comment>
    <comment ref="C77" authorId="0" shapeId="0" xr:uid="{00000000-0006-0000-0300-000033000000}">
      <text>
        <r>
          <rPr>
            <sz val="9"/>
            <color indexed="81"/>
            <rFont val="ＭＳ Ｐゴシック"/>
            <family val="3"/>
            <charset val="128"/>
          </rPr>
          <t>配管指示の無い場所にプラグ類の選択はできません。</t>
        </r>
      </text>
    </comment>
    <comment ref="C78" authorId="0" shapeId="0" xr:uid="{00000000-0006-0000-0300-000034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P</t>
        </r>
        <r>
          <rPr>
            <sz val="10"/>
            <color indexed="81"/>
            <rFont val="ＭＳ Ｐゴシック"/>
            <family val="3"/>
            <charset val="128"/>
          </rPr>
          <t xml:space="preserve">:φ8mm用プラグ　（KQ2P-08）
</t>
        </r>
        <r>
          <rPr>
            <b/>
            <sz val="10"/>
            <color indexed="81"/>
            <rFont val="ＭＳ Ｐゴシック"/>
            <family val="3"/>
            <charset val="128"/>
          </rPr>
          <t>S</t>
        </r>
        <r>
          <rPr>
            <sz val="10"/>
            <color indexed="81"/>
            <rFont val="ＭＳ Ｐゴシック"/>
            <family val="3"/>
            <charset val="128"/>
          </rPr>
          <t xml:space="preserve">:φ5/16"inch用プラグ　（KQ2P-09）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T</t>
        </r>
        <r>
          <rPr>
            <sz val="10"/>
            <color indexed="81"/>
            <rFont val="ＭＳ Ｐゴシック"/>
            <family val="3"/>
            <charset val="128"/>
          </rPr>
          <t>:P,E用プラグ　（VVQ１000-58A）</t>
        </r>
      </text>
    </comment>
    <comment ref="C79" authorId="0" shapeId="0" xr:uid="{00000000-0006-0000-0300-000035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P</t>
        </r>
        <r>
          <rPr>
            <sz val="10"/>
            <color indexed="81"/>
            <rFont val="ＭＳ Ｐゴシック"/>
            <family val="3"/>
            <charset val="128"/>
          </rPr>
          <t xml:space="preserve">:φ8mm用プラグ（KQ2P-08）
</t>
        </r>
        <r>
          <rPr>
            <b/>
            <sz val="10"/>
            <color indexed="81"/>
            <rFont val="ＭＳ Ｐゴシック"/>
            <family val="3"/>
            <charset val="128"/>
          </rPr>
          <t>S</t>
        </r>
        <r>
          <rPr>
            <sz val="10"/>
            <color indexed="81"/>
            <rFont val="ＭＳ Ｐゴシック"/>
            <family val="3"/>
            <charset val="128"/>
          </rPr>
          <t xml:space="preserve">:φ5/16"inch用プラグ（KQ2P-09）
</t>
        </r>
        <r>
          <rPr>
            <b/>
            <sz val="10"/>
            <color indexed="81"/>
            <rFont val="ＭＳ Ｐゴシック"/>
            <family val="3"/>
            <charset val="128"/>
          </rPr>
          <t>R</t>
        </r>
        <r>
          <rPr>
            <sz val="10"/>
            <color indexed="81"/>
            <rFont val="ＭＳ Ｐゴシック"/>
            <family val="3"/>
            <charset val="128"/>
          </rPr>
          <t xml:space="preserve">:φ8mm EXH用サイレンサ（AN15-C08）
</t>
        </r>
        <r>
          <rPr>
            <sz val="9"/>
            <color indexed="10"/>
            <rFont val="ＭＳ Ｐゴシック"/>
            <family val="3"/>
            <charset val="128"/>
          </rPr>
          <t xml:space="preserve">※継手不要のプラグの場合（併記手配は不要です）
</t>
        </r>
        <r>
          <rPr>
            <b/>
            <sz val="9"/>
            <color indexed="81"/>
            <rFont val="ＭＳ Ｐゴシック"/>
            <family val="3"/>
            <charset val="128"/>
          </rPr>
          <t>T</t>
        </r>
        <r>
          <rPr>
            <sz val="9"/>
            <color indexed="81"/>
            <rFont val="ＭＳ Ｐゴシック"/>
            <family val="3"/>
            <charset val="128"/>
          </rPr>
          <t>:P,E用プラグ（VVQ１000-58A）</t>
        </r>
      </text>
    </comment>
    <comment ref="C80" authorId="0" shapeId="0" xr:uid="{00000000-0006-0000-0300-000036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E</t>
        </r>
        <r>
          <rPr>
            <sz val="10"/>
            <color indexed="81"/>
            <rFont val="ＭＳ Ｐゴシック"/>
            <family val="3"/>
            <charset val="128"/>
          </rPr>
          <t xml:space="preserve">:φ4mm用プラグ　（KQ2P-04）
</t>
        </r>
        <r>
          <rPr>
            <b/>
            <sz val="10"/>
            <color indexed="81"/>
            <rFont val="ＭＳ Ｐゴシック"/>
            <family val="3"/>
            <charset val="128"/>
          </rPr>
          <t>F</t>
        </r>
        <r>
          <rPr>
            <sz val="10"/>
            <color indexed="81"/>
            <rFont val="ＭＳ Ｐゴシック"/>
            <family val="3"/>
            <charset val="128"/>
          </rPr>
          <t xml:space="preserve">:φ5/32"inch用プラグ　（KQ2P-03）
</t>
        </r>
        <r>
          <rPr>
            <sz val="9"/>
            <color indexed="10"/>
            <rFont val="ＭＳ Ｐゴシック"/>
            <family val="3"/>
            <charset val="128"/>
          </rPr>
          <t>※継手不要のプラグの場合（併記手配は不要です）</t>
        </r>
        <r>
          <rPr>
            <sz val="11"/>
            <color indexed="81"/>
            <rFont val="ＭＳ Ｐゴシック"/>
            <family val="3"/>
            <charset val="128"/>
          </rPr>
          <t xml:space="preserve">
</t>
        </r>
        <r>
          <rPr>
            <b/>
            <sz val="10"/>
            <color indexed="81"/>
            <rFont val="ＭＳ Ｐゴシック"/>
            <family val="3"/>
            <charset val="128"/>
          </rPr>
          <t>N</t>
        </r>
        <r>
          <rPr>
            <sz val="10"/>
            <color indexed="81"/>
            <rFont val="ＭＳ Ｐゴシック"/>
            <family val="3"/>
            <charset val="128"/>
          </rPr>
          <t>:X,PE用プラグ　（SJ2000-48-1A）</t>
        </r>
      </text>
    </comment>
    <comment ref="C81" authorId="0" shapeId="0" xr:uid="{00000000-0006-0000-0300-000037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E</t>
        </r>
        <r>
          <rPr>
            <sz val="10"/>
            <color indexed="81"/>
            <rFont val="ＭＳ Ｐゴシック"/>
            <family val="3"/>
            <charset val="128"/>
          </rPr>
          <t xml:space="preserve">:φ4mm用プラグ　（KQ2P-04）
</t>
        </r>
        <r>
          <rPr>
            <b/>
            <sz val="10"/>
            <color indexed="81"/>
            <rFont val="ＭＳ Ｐゴシック"/>
            <family val="3"/>
            <charset val="128"/>
          </rPr>
          <t>F</t>
        </r>
        <r>
          <rPr>
            <sz val="10"/>
            <color indexed="81"/>
            <rFont val="ＭＳ Ｐゴシック"/>
            <family val="3"/>
            <charset val="128"/>
          </rPr>
          <t xml:space="preserve">:φ5/32"inch用プラグ　（KQ2P-03）
</t>
        </r>
        <r>
          <rPr>
            <sz val="9"/>
            <color indexed="10"/>
            <rFont val="ＭＳ Ｐゴシック"/>
            <family val="3"/>
            <charset val="128"/>
          </rPr>
          <t xml:space="preserve">※継手不要のプラグの場合（併記手配は不要です）
</t>
        </r>
        <r>
          <rPr>
            <b/>
            <sz val="9"/>
            <color indexed="81"/>
            <rFont val="ＭＳ Ｐゴシック"/>
            <family val="3"/>
            <charset val="128"/>
          </rPr>
          <t>N</t>
        </r>
        <r>
          <rPr>
            <sz val="9"/>
            <color indexed="81"/>
            <rFont val="ＭＳ Ｐゴシック"/>
            <family val="3"/>
            <charset val="128"/>
          </rPr>
          <t>:X,PE用プラグ　（SJ2000-48-1A）</t>
        </r>
      </text>
    </comment>
  </commentList>
</comments>
</file>

<file path=xl/sharedStrings.xml><?xml version="1.0" encoding="utf-8"?>
<sst xmlns="http://schemas.openxmlformats.org/spreadsheetml/2006/main" count="1322" uniqueCount="926">
  <si>
    <t>シリーズ</t>
    <phoneticPr fontId="2"/>
  </si>
  <si>
    <t>サイズ</t>
    <phoneticPr fontId="2"/>
  </si>
  <si>
    <t>ベース</t>
    <phoneticPr fontId="2"/>
  </si>
  <si>
    <t>コネクタ</t>
    <phoneticPr fontId="2"/>
  </si>
  <si>
    <t>S</t>
    <phoneticPr fontId="2"/>
  </si>
  <si>
    <t>L</t>
    <phoneticPr fontId="2"/>
  </si>
  <si>
    <t>SS5Y</t>
    <phoneticPr fontId="2"/>
  </si>
  <si>
    <t>配線仕様</t>
    <rPh sb="0" eb="2">
      <t>ハイセン</t>
    </rPh>
    <rPh sb="2" eb="4">
      <t>シヨウ</t>
    </rPh>
    <phoneticPr fontId="2"/>
  </si>
  <si>
    <t>ねじ種類</t>
    <rPh sb="2" eb="4">
      <t>シュルイ</t>
    </rPh>
    <phoneticPr fontId="2"/>
  </si>
  <si>
    <t>ＰＥポート口径</t>
    <rPh sb="5" eb="7">
      <t>コウケイ</t>
    </rPh>
    <phoneticPr fontId="2"/>
  </si>
  <si>
    <t>A,B配管仕様</t>
    <rPh sb="3" eb="5">
      <t>ハイカン</t>
    </rPh>
    <rPh sb="5" eb="7">
      <t>シヨウ</t>
    </rPh>
    <phoneticPr fontId="2"/>
  </si>
  <si>
    <t>A</t>
    <phoneticPr fontId="2"/>
  </si>
  <si>
    <t>B</t>
    <phoneticPr fontId="2"/>
  </si>
  <si>
    <t>C</t>
    <phoneticPr fontId="2"/>
  </si>
  <si>
    <t>D</t>
    <phoneticPr fontId="2"/>
  </si>
  <si>
    <t>E</t>
    <phoneticPr fontId="2"/>
  </si>
  <si>
    <t>M</t>
    <phoneticPr fontId="2"/>
  </si>
  <si>
    <t>N</t>
    <phoneticPr fontId="2"/>
  </si>
  <si>
    <t>P</t>
    <phoneticPr fontId="2"/>
  </si>
  <si>
    <t>Q</t>
    <phoneticPr fontId="2"/>
  </si>
  <si>
    <t>R</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</si>
  <si>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</si>
  <si>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</si>
  <si>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</si>
  <si>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</si>
  <si>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</si>
  <si>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04</t>
  </si>
  <si>
    <t>05</t>
  </si>
  <si>
    <t>D3</t>
  </si>
  <si>
    <t>06</t>
  </si>
  <si>
    <t>D4</t>
  </si>
  <si>
    <t>07</t>
  </si>
  <si>
    <t>D5</t>
  </si>
  <si>
    <t>08</t>
  </si>
  <si>
    <t>D6</t>
  </si>
  <si>
    <t>09</t>
  </si>
  <si>
    <t>D7</t>
  </si>
  <si>
    <t>10</t>
  </si>
  <si>
    <t>D8</t>
  </si>
  <si>
    <t>11</t>
  </si>
  <si>
    <t>D9</t>
  </si>
  <si>
    <t>12</t>
  </si>
  <si>
    <t>D10</t>
  </si>
  <si>
    <t>13</t>
  </si>
  <si>
    <t>D11</t>
  </si>
  <si>
    <t>14</t>
  </si>
  <si>
    <t>D12</t>
  </si>
  <si>
    <t>15</t>
  </si>
  <si>
    <t>D13</t>
  </si>
  <si>
    <t>16</t>
  </si>
  <si>
    <t>D14</t>
  </si>
  <si>
    <t>17</t>
  </si>
  <si>
    <t>D15</t>
  </si>
  <si>
    <t>18</t>
  </si>
  <si>
    <t>D16</t>
  </si>
  <si>
    <t>19</t>
  </si>
  <si>
    <t>D17</t>
  </si>
  <si>
    <t>20</t>
  </si>
  <si>
    <t>D18</t>
  </si>
  <si>
    <t>21</t>
  </si>
  <si>
    <t>D19</t>
  </si>
  <si>
    <t>22</t>
  </si>
  <si>
    <t>D20</t>
  </si>
  <si>
    <t>23</t>
  </si>
  <si>
    <t>D21</t>
  </si>
  <si>
    <t>24</t>
  </si>
  <si>
    <t>D22</t>
  </si>
  <si>
    <t>D23</t>
  </si>
  <si>
    <t>D24</t>
  </si>
  <si>
    <t>標準</t>
    <rPh sb="0" eb="2">
      <t>ヒョウジュン</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</si>
  <si>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</si>
  <si>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</si>
  <si>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</si>
  <si>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</si>
  <si>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</si>
  <si>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</si>
  <si>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</si>
  <si>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</si>
  <si>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</si>
  <si>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</si>
  <si>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</si>
  <si>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13連</t>
    <rPh sb="2" eb="3">
      <t>レン</t>
    </rPh>
    <phoneticPr fontId="2"/>
  </si>
  <si>
    <t>14連</t>
    <rPh sb="2" eb="3">
      <t>レン</t>
    </rPh>
    <phoneticPr fontId="2"/>
  </si>
  <si>
    <t>15連</t>
    <rPh sb="2" eb="3">
      <t>レン</t>
    </rPh>
    <phoneticPr fontId="2"/>
  </si>
  <si>
    <t>16連</t>
    <rPh sb="2" eb="3">
      <t>レン</t>
    </rPh>
    <phoneticPr fontId="2"/>
  </si>
  <si>
    <t>17連</t>
    <rPh sb="2" eb="3">
      <t>レン</t>
    </rPh>
    <phoneticPr fontId="2"/>
  </si>
  <si>
    <t>18連</t>
    <rPh sb="2" eb="3">
      <t>レン</t>
    </rPh>
    <phoneticPr fontId="2"/>
  </si>
  <si>
    <t>19連</t>
    <rPh sb="2" eb="3">
      <t>レン</t>
    </rPh>
    <phoneticPr fontId="2"/>
  </si>
  <si>
    <t>20連</t>
    <rPh sb="2" eb="3">
      <t>レン</t>
    </rPh>
    <phoneticPr fontId="2"/>
  </si>
  <si>
    <t>21連</t>
    <rPh sb="2" eb="3">
      <t>レン</t>
    </rPh>
    <phoneticPr fontId="2"/>
  </si>
  <si>
    <t>22連</t>
    <rPh sb="2" eb="3">
      <t>レン</t>
    </rPh>
    <phoneticPr fontId="2"/>
  </si>
  <si>
    <t>23連</t>
    <rPh sb="2" eb="3">
      <t>レン</t>
    </rPh>
    <phoneticPr fontId="2"/>
  </si>
  <si>
    <t>24連</t>
    <rPh sb="2" eb="3">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</si>
  <si>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</si>
  <si>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</si>
  <si>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</si>
  <si>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</si>
  <si>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エルボ上向き φ4 ワンタッチ管継手</t>
    <rPh sb="3" eb="5">
      <t>ウワム</t>
    </rPh>
    <rPh sb="15" eb="16">
      <t>カン</t>
    </rPh>
    <rPh sb="16" eb="17">
      <t>ツギ</t>
    </rPh>
    <rPh sb="17" eb="18">
      <t>テ</t>
    </rPh>
    <phoneticPr fontId="2"/>
  </si>
  <si>
    <t>エルボ上向き φ6 ワンタッチ管継手</t>
    <rPh sb="15" eb="16">
      <t>カン</t>
    </rPh>
    <rPh sb="16" eb="17">
      <t>ツギ</t>
    </rPh>
    <rPh sb="17" eb="18">
      <t>テ</t>
    </rPh>
    <phoneticPr fontId="2"/>
  </si>
  <si>
    <t>エルボ下向き φ4 ワンタッチ管継手</t>
    <rPh sb="3" eb="4">
      <t>シタ</t>
    </rPh>
    <rPh sb="15" eb="16">
      <t>カン</t>
    </rPh>
    <rPh sb="16" eb="17">
      <t>ツギ</t>
    </rPh>
    <rPh sb="17" eb="18">
      <t>テ</t>
    </rPh>
    <phoneticPr fontId="2"/>
  </si>
  <si>
    <t>エルボ下向き φ6 ワンタッチ管継手</t>
    <rPh sb="15" eb="16">
      <t>カン</t>
    </rPh>
    <rPh sb="16" eb="17">
      <t>ツギ</t>
    </rPh>
    <rPh sb="17" eb="18">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</si>
  <si>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</si>
  <si>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</si>
  <si>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</si>
  <si>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エルボ上向き φ5/32"ワンタッチ管継手</t>
    <rPh sb="18" eb="19">
      <t>カン</t>
    </rPh>
    <rPh sb="19" eb="20">
      <t>ツギ</t>
    </rPh>
    <rPh sb="20" eb="21">
      <t>テ</t>
    </rPh>
    <phoneticPr fontId="2"/>
  </si>
  <si>
    <t>エルボ上向き φ1/4"ワンタッチ管継手</t>
    <rPh sb="17" eb="18">
      <t>カン</t>
    </rPh>
    <rPh sb="18" eb="19">
      <t>ツギ</t>
    </rPh>
    <rPh sb="19" eb="20">
      <t>テ</t>
    </rPh>
    <phoneticPr fontId="2"/>
  </si>
  <si>
    <t>エルボ下向き φ5/32"ワンタッチ管継手</t>
    <rPh sb="18" eb="19">
      <t>カン</t>
    </rPh>
    <rPh sb="19" eb="20">
      <t>ツギ</t>
    </rPh>
    <rPh sb="20" eb="21">
      <t>テ</t>
    </rPh>
    <phoneticPr fontId="2"/>
  </si>
  <si>
    <t>エルボ下向き φ1/4"ワンタッチ管継手</t>
    <rPh sb="17" eb="18">
      <t>カン</t>
    </rPh>
    <rPh sb="18" eb="19">
      <t>ツギ</t>
    </rPh>
    <rPh sb="19" eb="20">
      <t>テ</t>
    </rPh>
    <phoneticPr fontId="2"/>
  </si>
  <si>
    <t>無記号</t>
    <rPh sb="0" eb="1">
      <t>ム</t>
    </rPh>
    <rPh sb="1" eb="3">
      <t>キゴウ</t>
    </rPh>
    <phoneticPr fontId="2"/>
  </si>
  <si>
    <t>オプション</t>
    <phoneticPr fontId="2"/>
  </si>
  <si>
    <t>必須項目</t>
    <rPh sb="0" eb="2">
      <t>ヒッス</t>
    </rPh>
    <rPh sb="2" eb="4">
      <t>コウモク</t>
    </rPh>
    <phoneticPr fontId="2"/>
  </si>
  <si>
    <t>-</t>
  </si>
  <si>
    <t>-</t>
    <phoneticPr fontId="2"/>
  </si>
  <si>
    <t>取付方法</t>
    <rPh sb="0" eb="1">
      <t>ト</t>
    </rPh>
    <rPh sb="1" eb="2">
      <t>ツ</t>
    </rPh>
    <rPh sb="2" eb="4">
      <t>ホウホウ</t>
    </rPh>
    <phoneticPr fontId="2"/>
  </si>
  <si>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</si>
  <si>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</si>
  <si>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</si>
  <si>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</si>
  <si>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</si>
  <si>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</si>
  <si>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</si>
  <si>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</si>
  <si>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</si>
  <si>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</si>
  <si>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</si>
  <si>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</si>
  <si>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Rc</t>
  </si>
  <si>
    <t>標準仕様</t>
    <rPh sb="0" eb="2">
      <t>ヒョウジュン</t>
    </rPh>
    <rPh sb="2" eb="4">
      <t>シヨウ</t>
    </rPh>
    <phoneticPr fontId="2"/>
  </si>
  <si>
    <t>主弁フッ素ゴム</t>
    <rPh sb="0" eb="1">
      <t>シュ</t>
    </rPh>
    <rPh sb="1" eb="2">
      <t>ベン</t>
    </rPh>
    <rPh sb="4" eb="5">
      <t>ソ</t>
    </rPh>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</si>
  <si>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</si>
  <si>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</si>
  <si>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</si>
  <si>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</si>
  <si>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</si>
  <si>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</si>
  <si>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</si>
  <si>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</si>
  <si>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</si>
  <si>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</si>
  <si>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</si>
  <si>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</si>
  <si>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</si>
  <si>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</si>
  <si>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</si>
  <si>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</si>
  <si>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</si>
  <si>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</si>
  <si>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</si>
  <si>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</si>
  <si>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</si>
  <si>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</si>
  <si>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</si>
  <si>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</si>
  <si>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</si>
  <si>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</si>
  <si>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</si>
  <si>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</si>
  <si>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</si>
  <si>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</si>
  <si>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</si>
  <si>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</si>
  <si>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</si>
  <si>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</si>
  <si>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</si>
  <si>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</si>
  <si>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</si>
  <si>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</si>
  <si>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</si>
  <si>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</si>
  <si>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</si>
  <si>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</si>
  <si>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</si>
  <si>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</si>
  <si>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A13</t>
  </si>
  <si>
    <t>A14</t>
  </si>
  <si>
    <t>A15</t>
  </si>
  <si>
    <t>A16</t>
  </si>
  <si>
    <t>A17</t>
  </si>
  <si>
    <t>A18</t>
  </si>
  <si>
    <t>A19</t>
  </si>
  <si>
    <t>A20</t>
  </si>
  <si>
    <t>A21</t>
  </si>
  <si>
    <t>A22</t>
  </si>
  <si>
    <t>A23</t>
  </si>
  <si>
    <t>A24</t>
  </si>
  <si>
    <t>LN7</t>
  </si>
  <si>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</si>
  <si>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</si>
  <si>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</si>
  <si>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</si>
  <si>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</si>
  <si>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</si>
  <si>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</si>
  <si>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</si>
  <si>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SY30M-38-1A-C3</t>
  </si>
  <si>
    <t>SY30M-38-1A-C4</t>
  </si>
  <si>
    <t>プラグ類</t>
    <rPh sb="3" eb="4">
      <t>ルイ</t>
    </rPh>
    <phoneticPr fontId="2"/>
  </si>
  <si>
    <t>Pポート（給気ポート）</t>
    <rPh sb="5" eb="6">
      <t>キュウ</t>
    </rPh>
    <rPh sb="6" eb="7">
      <t>キ</t>
    </rPh>
    <phoneticPr fontId="2"/>
  </si>
  <si>
    <t>Eポート（排気ポート）</t>
    <rPh sb="5" eb="7">
      <t>ハイキ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</si>
  <si>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</si>
  <si>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</si>
  <si>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D側</t>
    <phoneticPr fontId="2"/>
  </si>
  <si>
    <t>U側</t>
    <phoneticPr fontId="2"/>
  </si>
  <si>
    <t>SY30M-39-1A-C2</t>
  </si>
  <si>
    <t>SY30M-39-1A-C3</t>
  </si>
  <si>
    <t>SY30M-39-1A-C4</t>
  </si>
  <si>
    <t>SY30M-39-1A-C6</t>
  </si>
  <si>
    <t>SY30M-39-1A-N1</t>
  </si>
  <si>
    <t>SY30M-39-1A-N3</t>
  </si>
  <si>
    <t>SY30M-39-1A-N7</t>
  </si>
  <si>
    <t>SY30M-39-2A-L4</t>
  </si>
  <si>
    <t>SY30M-39-2A-L6</t>
  </si>
  <si>
    <t>SY30M-39-2A-LN3</t>
  </si>
  <si>
    <t>SY30M-39-2A-LN7</t>
  </si>
  <si>
    <t>SY30M-39-3A-L4</t>
  </si>
  <si>
    <t>SY30M-39-3A-L6</t>
  </si>
  <si>
    <t>SY30M-39-3A-LN3</t>
  </si>
  <si>
    <t>SY30M-39-3A-LN7</t>
  </si>
  <si>
    <t>KQ2P-02</t>
  </si>
  <si>
    <t>KQ2P-23</t>
  </si>
  <si>
    <t>KQ2P-01</t>
  </si>
  <si>
    <t>KQ2P-04</t>
  </si>
  <si>
    <t>KQ2P-03</t>
  </si>
  <si>
    <t>KQ2P-06</t>
  </si>
  <si>
    <t>KQ2P-07</t>
  </si>
  <si>
    <t>KQ2P-08</t>
  </si>
  <si>
    <t>KQ2P-09</t>
  </si>
  <si>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</si>
  <si>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</si>
  <si>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</si>
  <si>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</si>
  <si>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</si>
  <si>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</si>
  <si>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</si>
  <si>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単独SUP．配管ストレート　φ2</t>
    <rPh sb="0" eb="2">
      <t>タンドク</t>
    </rPh>
    <phoneticPr fontId="2"/>
  </si>
  <si>
    <t>背圧防止弁</t>
    <rPh sb="0" eb="1">
      <t>ハイ</t>
    </rPh>
    <rPh sb="1" eb="2">
      <t>アツ</t>
    </rPh>
    <rPh sb="2" eb="4">
      <t>ボウシ</t>
    </rPh>
    <rPh sb="4" eb="5">
      <t>ベン</t>
    </rPh>
    <phoneticPr fontId="2"/>
  </si>
  <si>
    <t>ＴＥＬ</t>
    <phoneticPr fontId="2"/>
  </si>
  <si>
    <t>ＦＡＸ</t>
    <phoneticPr fontId="2"/>
  </si>
  <si>
    <t>②　U側・D側の見方</t>
    <phoneticPr fontId="2"/>
  </si>
  <si>
    <t>　→　ソレノイドを左側に見て上がU（UP）側、下がD（Down）側</t>
    <phoneticPr fontId="2"/>
  </si>
  <si>
    <t>・</t>
    <phoneticPr fontId="2"/>
  </si>
  <si>
    <t>SY30M-26-1A</t>
  </si>
  <si>
    <t>SY</t>
  </si>
  <si>
    <t>クリーンルーム用ですか？</t>
    <rPh sb="7" eb="8">
      <t>ヨウ</t>
    </rPh>
    <phoneticPr fontId="2"/>
  </si>
  <si>
    <t>バルブ連数の選択</t>
    <rPh sb="3" eb="4">
      <t>レン</t>
    </rPh>
    <rPh sb="4" eb="5">
      <t>スウ</t>
    </rPh>
    <rPh sb="6" eb="8">
      <t>センタク</t>
    </rPh>
    <phoneticPr fontId="2"/>
  </si>
  <si>
    <t>A,Bポート管接続口径</t>
    <rPh sb="6" eb="7">
      <t>カン</t>
    </rPh>
    <rPh sb="7" eb="8">
      <t>セツ</t>
    </rPh>
    <rPh sb="8" eb="9">
      <t>ゾク</t>
    </rPh>
    <rPh sb="9" eb="11">
      <t>コウケイ</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</si>
  <si>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</si>
  <si>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</si>
  <si>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</si>
  <si>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</si>
  <si>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</si>
  <si>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</si>
  <si>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</si>
  <si>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</si>
  <si>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</si>
  <si>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</si>
  <si>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</si>
  <si>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</si>
  <si>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</si>
  <si>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</si>
  <si>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</si>
  <si>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</si>
  <si>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</si>
  <si>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</si>
  <si>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</si>
  <si>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</si>
  <si>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</si>
  <si>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</si>
  <si>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</si>
  <si>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</si>
  <si>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</si>
  <si>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配管接続口径“混合”</t>
    <rPh sb="0" eb="2">
      <t>ハイカン</t>
    </rPh>
    <rPh sb="2" eb="4">
      <t>セツゾク</t>
    </rPh>
    <rPh sb="4" eb="6">
      <t>コウケイ</t>
    </rPh>
    <rPh sb="7" eb="9">
      <t>コンゴウ</t>
    </rPh>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</si>
  <si>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</si>
  <si>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</si>
  <si>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</si>
  <si>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</si>
  <si>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</si>
  <si>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</si>
  <si>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</si>
  <si>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</si>
  <si>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r>
      <t>ＳＹ３０００</t>
    </r>
    <r>
      <rPr>
        <b/>
        <i/>
        <sz val="18"/>
        <rFont val="ＭＳ Ｐゴシック"/>
        <family val="3"/>
        <charset val="128"/>
      </rPr>
      <t>　Ｓｅｒｉｅｓ</t>
    </r>
    <phoneticPr fontId="2"/>
  </si>
  <si>
    <t>ＳＹ３０００　Ｓｅｒｉｅｓ</t>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</si>
  <si>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</si>
  <si>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</si>
  <si>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</si>
  <si>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必須事項</t>
    <rPh sb="0" eb="2">
      <t>ヒッス</t>
    </rPh>
    <rPh sb="2" eb="4">
      <t>ジコウ</t>
    </rPh>
    <phoneticPr fontId="2"/>
  </si>
  <si>
    <t>オプション（無記号可）</t>
    <rPh sb="6" eb="7">
      <t>ム</t>
    </rPh>
    <rPh sb="7" eb="9">
      <t>キゴウ</t>
    </rPh>
    <rPh sb="9" eb="10">
      <t>カ</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</si>
  <si>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</si>
  <si>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</si>
  <si>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</si>
  <si>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</si>
  <si>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</si>
  <si>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</si>
  <si>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</si>
  <si>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38-2</t>
  </si>
  <si>
    <t>38-3</t>
  </si>
  <si>
    <t>39-2</t>
  </si>
  <si>
    <t>39-3</t>
  </si>
  <si>
    <t>ユーザ様メモ欄</t>
    <rPh sb="3" eb="4">
      <t>サマ</t>
    </rPh>
    <rPh sb="6" eb="7">
      <t>ラン</t>
    </rPh>
    <phoneticPr fontId="2"/>
  </si>
  <si>
    <t>連　数</t>
    <rPh sb="0" eb="1">
      <t>レン</t>
    </rPh>
    <rPh sb="2" eb="3">
      <t>スウ</t>
    </rPh>
    <phoneticPr fontId="2"/>
  </si>
  <si>
    <t>　個別配線指示情報</t>
    <rPh sb="1" eb="3">
      <t>コベツ</t>
    </rPh>
    <rPh sb="3" eb="5">
      <t>ハイセン</t>
    </rPh>
    <rPh sb="5" eb="7">
      <t>シジ</t>
    </rPh>
    <rPh sb="7" eb="9">
      <t>ジョウホウ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</si>
  <si>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</si>
  <si>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</si>
  <si>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</si>
  <si>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</si>
  <si>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</si>
  <si>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</si>
  <si>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SMC
使用欄</t>
    <rPh sb="4" eb="6">
      <t>シヨウ</t>
    </rPh>
    <rPh sb="6" eb="7">
      <t>ラン</t>
    </rPh>
    <phoneticPr fontId="2"/>
  </si>
  <si>
    <t>↓</t>
  </si>
  <si>
    <t>　背圧防止弁（バルブ内蔵）</t>
    <rPh sb="1" eb="2">
      <t>ハイ</t>
    </rPh>
    <rPh sb="2" eb="3">
      <t>アツ</t>
    </rPh>
    <rPh sb="3" eb="5">
      <t>ボウシ</t>
    </rPh>
    <rPh sb="5" eb="6">
      <t>ベン</t>
    </rPh>
    <rPh sb="10" eb="12">
      <t>ナイゾウ</t>
    </rPh>
    <phoneticPr fontId="2"/>
  </si>
  <si>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</si>
  <si>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</si>
  <si>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DINレール取付（DINレール付）</t>
    <rPh sb="6" eb="7">
      <t>ト</t>
    </rPh>
    <rPh sb="7" eb="8">
      <t>ツ</t>
    </rPh>
    <rPh sb="15" eb="16">
      <t>ツ</t>
    </rPh>
    <phoneticPr fontId="2"/>
  </si>
  <si>
    <t>DINレール取付（3連用レール付）</t>
    <rPh sb="10" eb="11">
      <t>レン</t>
    </rPh>
    <rPh sb="11" eb="12">
      <t>ヨウ</t>
    </rPh>
    <rPh sb="15" eb="16">
      <t>ツ</t>
    </rPh>
    <phoneticPr fontId="2"/>
  </si>
  <si>
    <t>DINレール取付（4連用レール付）</t>
    <rPh sb="10" eb="11">
      <t>レン</t>
    </rPh>
    <rPh sb="11" eb="12">
      <t>ヨウ</t>
    </rPh>
    <rPh sb="15" eb="16">
      <t>ツ</t>
    </rPh>
    <phoneticPr fontId="2"/>
  </si>
  <si>
    <t>DINレール取付（5連用レール付）</t>
    <rPh sb="10" eb="11">
      <t>レン</t>
    </rPh>
    <rPh sb="11" eb="12">
      <t>ヨウ</t>
    </rPh>
    <rPh sb="15" eb="16">
      <t>ツ</t>
    </rPh>
    <phoneticPr fontId="2"/>
  </si>
  <si>
    <t>DINレール取付（6連用レール付）</t>
    <rPh sb="10" eb="11">
      <t>レン</t>
    </rPh>
    <rPh sb="11" eb="12">
      <t>ヨウ</t>
    </rPh>
    <rPh sb="15" eb="16">
      <t>ツ</t>
    </rPh>
    <phoneticPr fontId="2"/>
  </si>
  <si>
    <t>DINレール取付（7連用レール付）</t>
    <rPh sb="10" eb="11">
      <t>レン</t>
    </rPh>
    <rPh sb="11" eb="12">
      <t>ヨウ</t>
    </rPh>
    <rPh sb="15" eb="16">
      <t>ツ</t>
    </rPh>
    <phoneticPr fontId="2"/>
  </si>
  <si>
    <t>DINレール取付（8連用レール付）</t>
    <rPh sb="10" eb="11">
      <t>レン</t>
    </rPh>
    <rPh sb="11" eb="12">
      <t>ヨウ</t>
    </rPh>
    <rPh sb="15" eb="16">
      <t>ツ</t>
    </rPh>
    <phoneticPr fontId="2"/>
  </si>
  <si>
    <t>DINレール取付（9連用レール付）</t>
    <rPh sb="10" eb="11">
      <t>レン</t>
    </rPh>
    <rPh sb="11" eb="12">
      <t>ヨウ</t>
    </rPh>
    <rPh sb="15" eb="16">
      <t>ツ</t>
    </rPh>
    <phoneticPr fontId="2"/>
  </si>
  <si>
    <t>DINレール取付（10連用レール付）</t>
    <rPh sb="11" eb="12">
      <t>レン</t>
    </rPh>
    <rPh sb="12" eb="13">
      <t>ヨウ</t>
    </rPh>
    <rPh sb="16" eb="17">
      <t>ツ</t>
    </rPh>
    <phoneticPr fontId="2"/>
  </si>
  <si>
    <t>DINレール取付（11連用レール付）</t>
    <rPh sb="11" eb="12">
      <t>レン</t>
    </rPh>
    <rPh sb="12" eb="13">
      <t>ヨウ</t>
    </rPh>
    <rPh sb="16" eb="17">
      <t>ツ</t>
    </rPh>
    <phoneticPr fontId="2"/>
  </si>
  <si>
    <t>DINレール取付（12連用レール付）</t>
    <rPh sb="11" eb="12">
      <t>レン</t>
    </rPh>
    <rPh sb="12" eb="13">
      <t>ヨウ</t>
    </rPh>
    <rPh sb="16" eb="17">
      <t>ツ</t>
    </rPh>
    <phoneticPr fontId="2"/>
  </si>
  <si>
    <t>DINレール取付（13連用レール付）</t>
    <rPh sb="11" eb="12">
      <t>レン</t>
    </rPh>
    <rPh sb="12" eb="13">
      <t>ヨウ</t>
    </rPh>
    <rPh sb="16" eb="17">
      <t>ツ</t>
    </rPh>
    <phoneticPr fontId="2"/>
  </si>
  <si>
    <t>DINレール取付（14連用レール付）</t>
    <rPh sb="11" eb="12">
      <t>レン</t>
    </rPh>
    <rPh sb="12" eb="13">
      <t>ヨウ</t>
    </rPh>
    <rPh sb="16" eb="17">
      <t>ツ</t>
    </rPh>
    <phoneticPr fontId="2"/>
  </si>
  <si>
    <t>DINレール取付（15連用レール付）</t>
    <rPh sb="11" eb="12">
      <t>レン</t>
    </rPh>
    <rPh sb="12" eb="13">
      <t>ヨウ</t>
    </rPh>
    <rPh sb="16" eb="17">
      <t>ツ</t>
    </rPh>
    <phoneticPr fontId="2"/>
  </si>
  <si>
    <t>DINレール取付（16連用レール付）</t>
    <rPh sb="11" eb="12">
      <t>レン</t>
    </rPh>
    <rPh sb="12" eb="13">
      <t>ヨウ</t>
    </rPh>
    <rPh sb="16" eb="17">
      <t>ツ</t>
    </rPh>
    <phoneticPr fontId="2"/>
  </si>
  <si>
    <t>DINレール取付（17連用レール付）</t>
    <rPh sb="11" eb="12">
      <t>レン</t>
    </rPh>
    <rPh sb="12" eb="13">
      <t>ヨウ</t>
    </rPh>
    <rPh sb="16" eb="17">
      <t>ツ</t>
    </rPh>
    <phoneticPr fontId="2"/>
  </si>
  <si>
    <t>DINレール取付（18連用レール付）</t>
    <rPh sb="11" eb="12">
      <t>レン</t>
    </rPh>
    <rPh sb="12" eb="13">
      <t>ヨウ</t>
    </rPh>
    <rPh sb="16" eb="17">
      <t>ツ</t>
    </rPh>
    <phoneticPr fontId="2"/>
  </si>
  <si>
    <t>DINレール取付（19連用レール付）</t>
    <rPh sb="11" eb="12">
      <t>レン</t>
    </rPh>
    <rPh sb="12" eb="13">
      <t>ヨウ</t>
    </rPh>
    <rPh sb="16" eb="17">
      <t>ツ</t>
    </rPh>
    <phoneticPr fontId="2"/>
  </si>
  <si>
    <t>DINレール取付（20連用レール付）</t>
    <rPh sb="11" eb="12">
      <t>レン</t>
    </rPh>
    <rPh sb="12" eb="13">
      <t>ヨウ</t>
    </rPh>
    <rPh sb="16" eb="17">
      <t>ツ</t>
    </rPh>
    <phoneticPr fontId="2"/>
  </si>
  <si>
    <t>DINレール取付（21連用レール付）</t>
    <rPh sb="11" eb="12">
      <t>レン</t>
    </rPh>
    <rPh sb="12" eb="13">
      <t>ヨウ</t>
    </rPh>
    <rPh sb="16" eb="17">
      <t>ツ</t>
    </rPh>
    <phoneticPr fontId="2"/>
  </si>
  <si>
    <t>DINレール取付（22連用レール付）</t>
    <rPh sb="11" eb="12">
      <t>レン</t>
    </rPh>
    <rPh sb="12" eb="13">
      <t>ヨウ</t>
    </rPh>
    <rPh sb="16" eb="17">
      <t>ツ</t>
    </rPh>
    <phoneticPr fontId="2"/>
  </si>
  <si>
    <t>DINレール取付（23連用レール付）</t>
    <rPh sb="11" eb="12">
      <t>レン</t>
    </rPh>
    <rPh sb="12" eb="13">
      <t>ヨウ</t>
    </rPh>
    <rPh sb="16" eb="17">
      <t>ツ</t>
    </rPh>
    <phoneticPr fontId="2"/>
  </si>
  <si>
    <t>DINレール取付（24連用レール付）</t>
    <rPh sb="11" eb="12">
      <t>レン</t>
    </rPh>
    <rPh sb="12" eb="13">
      <t>ヨウ</t>
    </rPh>
    <rPh sb="16" eb="17">
      <t>ツ</t>
    </rPh>
    <phoneticPr fontId="2"/>
  </si>
  <si>
    <t>O</t>
  </si>
  <si>
    <t>（バルブ内蔵タイプ）</t>
    <rPh sb="4" eb="6">
      <t>ナイゾウ</t>
    </rPh>
    <phoneticPr fontId="2"/>
  </si>
  <si>
    <t>S</t>
    <phoneticPr fontId="2"/>
  </si>
  <si>
    <t>選択項目に空欄があります</t>
  </si>
  <si>
    <t>※型式構成エラー
　標準長さのレール取付が必要な場合は、
　'DINレール取付(DINレール付)'を
　標準より長い長さが必要な場合は
　ベース連数+1以上のサイズを選択下さい</t>
    <rPh sb="72" eb="73">
      <t>レン</t>
    </rPh>
    <rPh sb="73" eb="74">
      <t>スウ</t>
    </rPh>
    <phoneticPr fontId="2"/>
  </si>
  <si>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</si>
  <si>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</si>
  <si>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</si>
  <si>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</si>
  <si>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t>
    <phoneticPr fontId="2"/>
  </si>
  <si>
    <t>※ベースもクリーンシリーズを選択下さい。</t>
  </si>
  <si>
    <t>　※ベースはクリーンシリーズを選択しています</t>
  </si>
  <si>
    <t>主弁フッ素ゴムは弾性体シールのみです</t>
  </si>
  <si>
    <t>X＝組合せできません</t>
  </si>
  <si>
    <t>X＝外部パイロットのベースが必要</t>
  </si>
  <si>
    <t>X＝ランプ・サージ組合せエラー</t>
  </si>
  <si>
    <t>X=バルブ・ブランキング同時搭載不可</t>
  </si>
  <si>
    <t>X=シングル配線選択不可</t>
  </si>
  <si>
    <t>X=３ポジションバルブ時使用不可</t>
  </si>
  <si>
    <t>X=単独SUP.スペーサ複数選択不可</t>
  </si>
  <si>
    <t>X=単独EXH..スペーサ複数選択不可</t>
  </si>
  <si>
    <t>X=バルブ型式チェック</t>
  </si>
  <si>
    <t>X=口径を2連続けて選択は不可</t>
  </si>
  <si>
    <t>X=まとめるバルブは同一仕様(型式)</t>
  </si>
  <si>
    <t>※ 型式エラー有り</t>
  </si>
  <si>
    <t>バルブ選定で要電圧指定</t>
  </si>
  <si>
    <t>　　※連数外の選択項目が残っています</t>
  </si>
  <si>
    <t>※ベースの連数と搭載品の数量が一致していません。</t>
  </si>
  <si>
    <t>→|</t>
  </si>
  <si>
    <t>→</t>
  </si>
  <si>
    <t>X</t>
  </si>
  <si>
    <t>X＝連数外仕様選択有り</t>
  </si>
  <si>
    <t>ﾌﾞﾗﾝｷﾝｸﾞﾌﾟﾚｰﾄ以外選択有</t>
  </si>
  <si>
    <t>XX=2段重ね配管選択エラー</t>
  </si>
  <si>
    <t>横方向 (ストレート)</t>
    <rPh sb="0" eb="3">
      <t>ヨコホウコウ</t>
    </rPh>
    <phoneticPr fontId="2"/>
  </si>
  <si>
    <t>エルボ 上向</t>
    <rPh sb="4" eb="6">
      <t>ウエムキ</t>
    </rPh>
    <phoneticPr fontId="2"/>
  </si>
  <si>
    <t>エルボ 下向き</t>
    <rPh sb="4" eb="6">
      <t>シタム</t>
    </rPh>
    <phoneticPr fontId="2"/>
  </si>
  <si>
    <t>外部パイロットベースに変更が必要</t>
  </si>
  <si>
    <t>　殿</t>
    <rPh sb="1" eb="2">
      <t>ドノ</t>
    </rPh>
    <phoneticPr fontId="2"/>
  </si>
  <si>
    <t>　様</t>
    <rPh sb="1" eb="2">
      <t>サマ</t>
    </rPh>
    <phoneticPr fontId="2"/>
  </si>
  <si>
    <t>メタルシールに-X90は無し</t>
  </si>
  <si>
    <t>バルブ仕様かブランキングを空白に</t>
  </si>
  <si>
    <t>ソレノイド数超過 要修正</t>
  </si>
  <si>
    <t>要オプション等も同一仕様</t>
  </si>
  <si>
    <t>※A,Bポート混合配管時記入</t>
  </si>
  <si>
    <t>← 使用できません（配管なし）</t>
  </si>
  <si>
    <t>← プラグ不可</t>
  </si>
  <si>
    <t>使用できません（配管なし） →</t>
  </si>
  <si>
    <t>プラグ不可 →</t>
  </si>
  <si>
    <t>← サイレンサのみ選択可能</t>
  </si>
  <si>
    <t>サイレンサのみ選択可能 →</t>
  </si>
  <si>
    <t>　※クリーンルーム用は、マニホールドベース・バルブ共にクリーン仕様の選択が必要です</t>
  </si>
  <si>
    <t>※11連以上の場合は、Ｐ，Ｅポートは必ず、両側 'Ｂ' を選択下さい</t>
  </si>
  <si>
    <t>横</t>
    <rPh sb="0" eb="1">
      <t>ヨコ</t>
    </rPh>
    <phoneticPr fontId="2"/>
  </si>
  <si>
    <t>L上</t>
    <rPh sb="1" eb="2">
      <t>ウエ</t>
    </rPh>
    <phoneticPr fontId="2"/>
  </si>
  <si>
    <t>L下</t>
    <rPh sb="1" eb="2">
      <t>シタ</t>
    </rPh>
    <phoneticPr fontId="2"/>
  </si>
  <si>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</si>
  <si>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t>
    <phoneticPr fontId="2"/>
  </si>
  <si>
    <t>-</t>
    <phoneticPr fontId="2"/>
  </si>
  <si>
    <t>-</t>
    <phoneticPr fontId="2"/>
  </si>
  <si>
    <t>D</t>
    <phoneticPr fontId="2"/>
  </si>
  <si>
    <t>F</t>
    <phoneticPr fontId="2"/>
  </si>
  <si>
    <t>G</t>
    <phoneticPr fontId="2"/>
  </si>
  <si>
    <t>　X=配管取出し指示下さい</t>
    <rPh sb="10" eb="11">
      <t>クダ</t>
    </rPh>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</si>
  <si>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</si>
  <si>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仕様書作成に配管混合:Mであるべき条件</t>
    <rPh sb="0" eb="3">
      <t>シヨウショ</t>
    </rPh>
    <rPh sb="3" eb="5">
      <t>サクセイ</t>
    </rPh>
    <rPh sb="8" eb="10">
      <t>コンゴウ</t>
    </rPh>
    <rPh sb="17" eb="19">
      <t>ジョウケン</t>
    </rPh>
    <phoneticPr fontId="2"/>
  </si>
  <si>
    <t>記号</t>
    <rPh sb="0" eb="2">
      <t>キゴウ</t>
    </rPh>
    <phoneticPr fontId="2"/>
  </si>
  <si>
    <t>←R67セルの頭一文字取ったもの</t>
    <rPh sb="7" eb="8">
      <t>アタマ</t>
    </rPh>
    <rPh sb="8" eb="11">
      <t>ヒトモジ</t>
    </rPh>
    <rPh sb="11" eb="12">
      <t>ト</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</si>
  <si>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</si>
  <si>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</si>
  <si>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続きあり</t>
    <rPh sb="0" eb="1">
      <t>ツヅ</t>
    </rPh>
    <phoneticPr fontId="2"/>
  </si>
  <si>
    <t>前ページ有り</t>
    <rPh sb="0" eb="1">
      <t>ゼン</t>
    </rPh>
    <rPh sb="4" eb="5">
      <t>ア</t>
    </rPh>
    <phoneticPr fontId="2"/>
  </si>
  <si>
    <t>選定項目にエラーがあります</t>
    <rPh sb="0" eb="2">
      <t>センテイ</t>
    </rPh>
    <rPh sb="2" eb="4">
      <t>コウモク</t>
    </rPh>
    <phoneticPr fontId="2"/>
  </si>
  <si>
    <t>※　仕様書作成にて各連毎に必ず指示下さい</t>
    <rPh sb="2" eb="5">
      <t>シヨウショ</t>
    </rPh>
    <rPh sb="5" eb="7">
      <t>サクセイ</t>
    </rPh>
    <rPh sb="9" eb="10">
      <t>カク</t>
    </rPh>
    <rPh sb="10" eb="11">
      <t>レン</t>
    </rPh>
    <rPh sb="11" eb="12">
      <t>ゴト</t>
    </rPh>
    <rPh sb="13" eb="14">
      <t>カナラ</t>
    </rPh>
    <rPh sb="15" eb="17">
      <t>シジ</t>
    </rPh>
    <rPh sb="17" eb="18">
      <t>クダ</t>
    </rPh>
    <phoneticPr fontId="2"/>
  </si>
  <si>
    <t>使用する際は、3つの配管タイプよりひとつ選択下さい</t>
    <rPh sb="0" eb="2">
      <t>シヨウ</t>
    </rPh>
    <rPh sb="4" eb="5">
      <t>サイ</t>
    </rPh>
    <rPh sb="10" eb="12">
      <t>ハイカン</t>
    </rPh>
    <rPh sb="20" eb="22">
      <t>センタク</t>
    </rPh>
    <rPh sb="22" eb="23">
      <t>クダ</t>
    </rPh>
    <phoneticPr fontId="2"/>
  </si>
  <si>
    <t>クリーンシリーズ使用不可</t>
    <rPh sb="8" eb="10">
      <t>シヨウ</t>
    </rPh>
    <rPh sb="10" eb="12">
      <t>フカ</t>
    </rPh>
    <phoneticPr fontId="2"/>
  </si>
  <si>
    <t>K</t>
    <phoneticPr fontId="2"/>
  </si>
  <si>
    <t>H</t>
    <phoneticPr fontId="2"/>
  </si>
  <si>
    <t>メタルシール</t>
    <phoneticPr fontId="2"/>
  </si>
  <si>
    <t>-</t>
    <phoneticPr fontId="2"/>
  </si>
  <si>
    <t>12型　上配管形</t>
    <rPh sb="2" eb="3">
      <t>ガタ</t>
    </rPh>
    <rPh sb="4" eb="5">
      <t>ウエ</t>
    </rPh>
    <rPh sb="5" eb="7">
      <t>ハイカン</t>
    </rPh>
    <rPh sb="7" eb="8">
      <t>カタ</t>
    </rPh>
    <phoneticPr fontId="2"/>
  </si>
  <si>
    <t>φ8mm（ミリ）</t>
  </si>
  <si>
    <t>上配管のみ</t>
    <rPh sb="0" eb="1">
      <t>ウエ</t>
    </rPh>
    <rPh sb="1" eb="3">
      <t>ハイカン</t>
    </rPh>
    <phoneticPr fontId="2"/>
  </si>
  <si>
    <t>　※全ての項目選択下さい（空欄になる部分はございません）</t>
    <phoneticPr fontId="2"/>
  </si>
  <si>
    <t>A</t>
    <phoneticPr fontId="2"/>
  </si>
  <si>
    <t>M</t>
    <phoneticPr fontId="2"/>
  </si>
  <si>
    <t>E</t>
    <phoneticPr fontId="2"/>
  </si>
  <si>
    <t>□</t>
    <phoneticPr fontId="2"/>
  </si>
  <si>
    <t>G</t>
    <phoneticPr fontId="2"/>
  </si>
  <si>
    <t>*</t>
    <phoneticPr fontId="2"/>
  </si>
  <si>
    <t>J</t>
    <phoneticPr fontId="2"/>
  </si>
  <si>
    <t>P</t>
    <phoneticPr fontId="2"/>
  </si>
  <si>
    <t>-</t>
    <phoneticPr fontId="2"/>
  </si>
  <si>
    <t>Q</t>
    <phoneticPr fontId="2"/>
  </si>
  <si>
    <t>R</t>
    <phoneticPr fontId="2"/>
  </si>
  <si>
    <t>3000はなし</t>
    <phoneticPr fontId="2"/>
  </si>
  <si>
    <t>上配管用
プラグ類</t>
    <rPh sb="0" eb="1">
      <t>ウエ</t>
    </rPh>
    <rPh sb="1" eb="3">
      <t>ハイカン</t>
    </rPh>
    <rPh sb="3" eb="4">
      <t>ヨウ</t>
    </rPh>
    <rPh sb="8" eb="9">
      <t>ルイ</t>
    </rPh>
    <phoneticPr fontId="2"/>
  </si>
  <si>
    <t>ベース配管形バルブ搭載箇所に‘O’→</t>
    <rPh sb="3" eb="5">
      <t>ハイカン</t>
    </rPh>
    <rPh sb="5" eb="6">
      <t>カタ</t>
    </rPh>
    <rPh sb="9" eb="11">
      <t>トウサイ</t>
    </rPh>
    <rPh sb="11" eb="13">
      <t>カショ</t>
    </rPh>
    <phoneticPr fontId="2"/>
  </si>
  <si>
    <t>必須</t>
    <rPh sb="0" eb="2">
      <t>ヒッス</t>
    </rPh>
    <phoneticPr fontId="2"/>
  </si>
  <si>
    <t>横配管用
プラグ類</t>
    <rPh sb="0" eb="1">
      <t>ヨコ</t>
    </rPh>
    <rPh sb="1" eb="3">
      <t>ハイカン</t>
    </rPh>
    <rPh sb="3" eb="4">
      <t>ヨウ</t>
    </rPh>
    <rPh sb="8" eb="9">
      <t>ルイ</t>
    </rPh>
    <phoneticPr fontId="2"/>
  </si>
  <si>
    <t>Ａ，Ｂポート管接続口径</t>
    <rPh sb="6" eb="7">
      <t>カン</t>
    </rPh>
    <rPh sb="7" eb="9">
      <t>セツゾク</t>
    </rPh>
    <rPh sb="9" eb="11">
      <t>コウケイ</t>
    </rPh>
    <phoneticPr fontId="2"/>
  </si>
  <si>
    <t>上配管形　プラグインコネクタ接続ベース</t>
    <rPh sb="0" eb="1">
      <t>ウエ</t>
    </rPh>
    <phoneticPr fontId="2"/>
  </si>
  <si>
    <t>X：上配管用プラグ選択できません</t>
    <rPh sb="2" eb="3">
      <t>ウエ</t>
    </rPh>
    <rPh sb="3" eb="5">
      <t>ハイカン</t>
    </rPh>
    <rPh sb="5" eb="6">
      <t>ヨウ</t>
    </rPh>
    <rPh sb="9" eb="11">
      <t>センタク</t>
    </rPh>
    <phoneticPr fontId="2"/>
  </si>
  <si>
    <t>XX：上配管形時、使用できません</t>
    <rPh sb="3" eb="4">
      <t>ウエ</t>
    </rPh>
    <rPh sb="4" eb="6">
      <t>ハイカン</t>
    </rPh>
    <rPh sb="6" eb="7">
      <t>カタ</t>
    </rPh>
    <rPh sb="7" eb="8">
      <t>ジ</t>
    </rPh>
    <rPh sb="9" eb="11">
      <t>シヨウ</t>
    </rPh>
    <phoneticPr fontId="2"/>
  </si>
  <si>
    <t>SY30M-120-1A-□</t>
  </si>
  <si>
    <t>SY30M-120-1A-□</t>
    <phoneticPr fontId="2"/>
  </si>
  <si>
    <t>使用しません　→→→</t>
    <rPh sb="0" eb="2">
      <t>シヨウ</t>
    </rPh>
    <phoneticPr fontId="2"/>
  </si>
  <si>
    <t>2連マッチング継手　選択</t>
    <rPh sb="10" eb="12">
      <t>センタク</t>
    </rPh>
    <phoneticPr fontId="2"/>
  </si>
  <si>
    <t>この行は使用しません　→→→</t>
    <rPh sb="2" eb="3">
      <t>ギョウ</t>
    </rPh>
    <rPh sb="4" eb="6">
      <t>シヨウ</t>
    </rPh>
    <phoneticPr fontId="2"/>
  </si>
  <si>
    <t>※エラー：この行は空欄</t>
    <rPh sb="7" eb="8">
      <t>ギョウ</t>
    </rPh>
    <rPh sb="9" eb="11">
      <t>クウラン</t>
    </rPh>
    <phoneticPr fontId="2"/>
  </si>
  <si>
    <t>空欄</t>
    <rPh sb="0" eb="2">
      <t>クウラン</t>
    </rPh>
    <phoneticPr fontId="2"/>
  </si>
  <si>
    <t>横配管使用時　A,Bポート配管仕様</t>
    <rPh sb="0" eb="1">
      <t>ヨコ</t>
    </rPh>
    <rPh sb="1" eb="3">
      <t>ハイカン</t>
    </rPh>
    <rPh sb="3" eb="6">
      <t>シヨウジ</t>
    </rPh>
    <rPh sb="15" eb="17">
      <t>シヨウ</t>
    </rPh>
    <phoneticPr fontId="2"/>
  </si>
  <si>
    <t>（2連マッチング継手）</t>
    <rPh sb="2" eb="3">
      <t>レン</t>
    </rPh>
    <rPh sb="8" eb="9">
      <t>ツギ</t>
    </rPh>
    <rPh sb="9" eb="10">
      <t>テ</t>
    </rPh>
    <phoneticPr fontId="2"/>
  </si>
  <si>
    <t>販売店
メモ欄</t>
    <rPh sb="0" eb="3">
      <t>ハンバイテン</t>
    </rPh>
    <rPh sb="6" eb="7">
      <t>ラン</t>
    </rPh>
    <phoneticPr fontId="2"/>
  </si>
  <si>
    <t>注：（ポートプラグ_○○）の手配は不要です</t>
    <rPh sb="0" eb="1">
      <t>チュウ</t>
    </rPh>
    <rPh sb="14" eb="16">
      <t>テハイ</t>
    </rPh>
    <rPh sb="17" eb="19">
      <t>フヨウ</t>
    </rPh>
    <phoneticPr fontId="2"/>
  </si>
  <si>
    <t>ユーザCD</t>
    <phoneticPr fontId="2"/>
  </si>
  <si>
    <t>/Set</t>
    <phoneticPr fontId="2"/>
  </si>
  <si>
    <t>切換え方式・配管形チェック</t>
    <rPh sb="6" eb="8">
      <t>ハイカン</t>
    </rPh>
    <rPh sb="8" eb="9">
      <t>カタ</t>
    </rPh>
    <phoneticPr fontId="2"/>
  </si>
  <si>
    <t>X：入力に矛盾があります</t>
    <rPh sb="2" eb="4">
      <t>ニュウリョク</t>
    </rPh>
    <rPh sb="5" eb="7">
      <t>ムジュン</t>
    </rPh>
    <phoneticPr fontId="2"/>
  </si>
  <si>
    <t>上配管・横配管(ベース配管)混合使用</t>
    <rPh sb="0" eb="1">
      <t>ウエ</t>
    </rPh>
    <rPh sb="1" eb="3">
      <t>ハイカン</t>
    </rPh>
    <rPh sb="4" eb="5">
      <t>ヨコ</t>
    </rPh>
    <rPh sb="5" eb="7">
      <t>ハイカン</t>
    </rPh>
    <rPh sb="11" eb="13">
      <t>ハイカン</t>
    </rPh>
    <rPh sb="14" eb="16">
      <t>コンゴウ</t>
    </rPh>
    <rPh sb="16" eb="18">
      <t>シヨウ</t>
    </rPh>
    <phoneticPr fontId="2"/>
  </si>
  <si>
    <t>SIユニット仕様</t>
    <rPh sb="6" eb="8">
      <t>シヨウ</t>
    </rPh>
    <phoneticPr fontId="2"/>
  </si>
  <si>
    <t>※型式構成エラー　→　「なし」を選択下さい
　SIユニットなしの場合、
　入力ブロック装着することが出来ません。</t>
    <rPh sb="32" eb="34">
      <t>バアイ</t>
    </rPh>
    <phoneticPr fontId="2"/>
  </si>
  <si>
    <t>クリーンシリーズ選定時、内部パイロット仕様　サイレンサ内蔵は選定できません</t>
    <rPh sb="8" eb="10">
      <t>センテイ</t>
    </rPh>
    <rPh sb="10" eb="11">
      <t>ジ</t>
    </rPh>
    <rPh sb="12" eb="14">
      <t>ナイブ</t>
    </rPh>
    <rPh sb="19" eb="21">
      <t>シヨウ</t>
    </rPh>
    <rPh sb="27" eb="29">
      <t>ナイゾウ</t>
    </rPh>
    <rPh sb="30" eb="32">
      <t>センテイ</t>
    </rPh>
    <phoneticPr fontId="2"/>
  </si>
  <si>
    <t>※型式構成エラー
クリーンシリーズ選定時、内部パイロット仕様　サイレンサ内蔵：C,E,Fは選定できません</t>
    <rPh sb="17" eb="19">
      <t>センテイ</t>
    </rPh>
    <rPh sb="19" eb="20">
      <t>ジ</t>
    </rPh>
    <rPh sb="21" eb="23">
      <t>ナイブ</t>
    </rPh>
    <rPh sb="28" eb="30">
      <t>シヨウ</t>
    </rPh>
    <rPh sb="36" eb="38">
      <t>ナイゾウ</t>
    </rPh>
    <rPh sb="45" eb="47">
      <t>センテイ</t>
    </rPh>
    <phoneticPr fontId="2"/>
  </si>
  <si>
    <r>
      <t>D</t>
    </r>
    <r>
      <rPr>
        <sz val="11"/>
        <rFont val="ＭＳ Ｐゴシック"/>
        <family val="3"/>
        <charset val="128"/>
      </rPr>
      <t>C24V</t>
    </r>
    <phoneticPr fontId="2"/>
  </si>
  <si>
    <t>※選択項目に空欄があります。</t>
    <phoneticPr fontId="2"/>
  </si>
  <si>
    <t>※型式構成エラー
　　　→　入力ブロック付が選択されています
　　入力ブロックの種類、コモン仕様を指定下さい</t>
    <rPh sb="20" eb="21">
      <t>ツキ</t>
    </rPh>
    <rPh sb="22" eb="24">
      <t>センタク</t>
    </rPh>
    <rPh sb="40" eb="42">
      <t>シュルイ</t>
    </rPh>
    <rPh sb="46" eb="48">
      <t>シヨウ</t>
    </rPh>
    <rPh sb="49" eb="51">
      <t>シテイ</t>
    </rPh>
    <rPh sb="51" eb="52">
      <t>クダ</t>
    </rPh>
    <phoneticPr fontId="2"/>
  </si>
  <si>
    <t>ＳＩユニットなしでDINレール取付をご希望の場合、
DINレール長さが特定できないため、
DINレール取付（ＤＩＮレールなし）：D0を選定頂き、
DINレールは別途、ご用意下さい。</t>
    <rPh sb="86" eb="87">
      <t>クダ</t>
    </rPh>
    <phoneticPr fontId="2"/>
  </si>
  <si>
    <t>クリーンシリーズ</t>
    <phoneticPr fontId="2"/>
  </si>
  <si>
    <t>10-</t>
    <phoneticPr fontId="2"/>
  </si>
  <si>
    <t>DC24V</t>
    <phoneticPr fontId="2"/>
  </si>
  <si>
    <t>DC12V</t>
    <phoneticPr fontId="2"/>
  </si>
  <si>
    <t>コイル仕様：『節電回路付』の場合、
ランプ・サージ保護回路付（プラスコモン）
または、
ランプ・サージ保護回路付（マイナスコモン）
になります","")</t>
    <phoneticPr fontId="2"/>
  </si>
  <si>
    <t>U</t>
    <phoneticPr fontId="2"/>
  </si>
  <si>
    <t>Z</t>
    <phoneticPr fontId="2"/>
  </si>
  <si>
    <t>NS</t>
    <phoneticPr fontId="2"/>
  </si>
  <si>
    <t>NZ</t>
    <phoneticPr fontId="2"/>
  </si>
  <si>
    <t>取付ねじ付（プラマイなべ小ねじ・抜け防止形）</t>
    <phoneticPr fontId="2"/>
  </si>
  <si>
    <t>取付ねじ付（六角穴付ボルト・抜け防止形）</t>
    <phoneticPr fontId="2"/>
  </si>
  <si>
    <t>-X90</t>
    <phoneticPr fontId="2"/>
  </si>
  <si>
    <t>0</t>
    <phoneticPr fontId="2"/>
  </si>
  <si>
    <t>1</t>
    <phoneticPr fontId="2"/>
  </si>
  <si>
    <t>M5X0.8</t>
    <phoneticPr fontId="2"/>
  </si>
  <si>
    <t>M5</t>
    <phoneticPr fontId="2"/>
  </si>
  <si>
    <t>C2</t>
    <phoneticPr fontId="2"/>
  </si>
  <si>
    <t>C3</t>
    <phoneticPr fontId="2"/>
  </si>
  <si>
    <t>C4</t>
    <phoneticPr fontId="2"/>
  </si>
  <si>
    <t>C6</t>
    <phoneticPr fontId="2"/>
  </si>
  <si>
    <t>N1</t>
    <phoneticPr fontId="2"/>
  </si>
  <si>
    <t>N3</t>
    <phoneticPr fontId="2"/>
  </si>
  <si>
    <t>N7</t>
    <phoneticPr fontId="2"/>
  </si>
  <si>
    <t>なし</t>
    <phoneticPr fontId="2"/>
  </si>
  <si>
    <t>Rc</t>
    <phoneticPr fontId="2"/>
  </si>
  <si>
    <t>NPT</t>
    <phoneticPr fontId="2"/>
  </si>
  <si>
    <t>NPTF</t>
    <phoneticPr fontId="2"/>
  </si>
  <si>
    <r>
      <t>A,Bポート管接続口径</t>
    </r>
    <r>
      <rPr>
        <sz val="9"/>
        <color indexed="10"/>
        <rFont val="ＭＳ Ｐゴシック"/>
        <family val="3"/>
        <charset val="128"/>
      </rPr>
      <t>（必須項目）</t>
    </r>
    <rPh sb="6" eb="7">
      <t>カン</t>
    </rPh>
    <rPh sb="7" eb="9">
      <t>セツゾク</t>
    </rPh>
    <rPh sb="9" eb="11">
      <t>コウケイ</t>
    </rPh>
    <rPh sb="12" eb="14">
      <t>ヒッス</t>
    </rPh>
    <rPh sb="14" eb="16">
      <t>コウモク</t>
    </rPh>
    <phoneticPr fontId="2"/>
  </si>
  <si>
    <t>※ポートプラグが必要な</t>
    <rPh sb="8" eb="10">
      <t>ヒツヨウ</t>
    </rPh>
    <phoneticPr fontId="2"/>
  </si>
  <si>
    <t>　場合のみの記入となります</t>
    <phoneticPr fontId="2"/>
  </si>
  <si>
    <t>プラグインコネクタ接続ベース：EX260シリーズ対応</t>
    <rPh sb="9" eb="11">
      <t>セツゾク</t>
    </rPh>
    <rPh sb="24" eb="26">
      <t>タイオウ</t>
    </rPh>
    <phoneticPr fontId="2"/>
  </si>
  <si>
    <t>EX260シリーズ対応</t>
    <phoneticPr fontId="2"/>
  </si>
  <si>
    <t>DeviceNet 32点 M12コネクタ</t>
    <rPh sb="12" eb="13">
      <t>テン</t>
    </rPh>
    <phoneticPr fontId="2"/>
  </si>
  <si>
    <t>DeviceNet 16点 M12コネクタ</t>
    <rPh sb="12" eb="13">
      <t>テン</t>
    </rPh>
    <phoneticPr fontId="2"/>
  </si>
  <si>
    <t>PROFIBUS DP 32点 M12コネクタ</t>
    <rPh sb="14" eb="15">
      <t>テン</t>
    </rPh>
    <phoneticPr fontId="2"/>
  </si>
  <si>
    <t>PROFIBUS DP 16点 M12コネクタ</t>
    <rPh sb="14" eb="15">
      <t>テン</t>
    </rPh>
    <phoneticPr fontId="2"/>
  </si>
  <si>
    <t>PROFIBUS DP 32点 D-SUBコネクタ</t>
    <rPh sb="14" eb="15">
      <t>テン</t>
    </rPh>
    <phoneticPr fontId="2"/>
  </si>
  <si>
    <t>PROFIBUS DP 16点 D-SUBコネクタ</t>
    <rPh sb="14" eb="15">
      <t>テン</t>
    </rPh>
    <phoneticPr fontId="2"/>
  </si>
  <si>
    <t>EtheCAT 32点 M12コネクタ</t>
    <rPh sb="10" eb="11">
      <t>テン</t>
    </rPh>
    <phoneticPr fontId="2"/>
  </si>
  <si>
    <t>EtheCAT 16点 M12コネクタ</t>
    <rPh sb="10" eb="11">
      <t>テン</t>
    </rPh>
    <phoneticPr fontId="2"/>
  </si>
  <si>
    <t>U側（2～10連まで）</t>
    <rPh sb="1" eb="2">
      <t>ガワ</t>
    </rPh>
    <rPh sb="7" eb="8">
      <t>レン</t>
    </rPh>
    <phoneticPr fontId="2"/>
  </si>
  <si>
    <t>D側（2～10連まで）</t>
    <rPh sb="1" eb="2">
      <t>ガワ</t>
    </rPh>
    <rPh sb="7" eb="8">
      <t>レン</t>
    </rPh>
    <phoneticPr fontId="2"/>
  </si>
  <si>
    <t>両側（2～24連まで）</t>
    <rPh sb="0" eb="2">
      <t>リョウガワ</t>
    </rPh>
    <rPh sb="7" eb="8">
      <t>レン</t>
    </rPh>
    <phoneticPr fontId="2"/>
  </si>
  <si>
    <t>F</t>
    <phoneticPr fontId="2"/>
  </si>
  <si>
    <t>G</t>
    <phoneticPr fontId="2"/>
  </si>
  <si>
    <t>H</t>
    <phoneticPr fontId="2"/>
  </si>
  <si>
    <t>ＳＩユニット出力特性</t>
    <rPh sb="6" eb="8">
      <t>シュツリョク</t>
    </rPh>
    <rPh sb="8" eb="10">
      <t>トクセイ</t>
    </rPh>
    <phoneticPr fontId="2"/>
  </si>
  <si>
    <t>※型式構成エラー
　　　→　「入力ブロックなし」を選択下さい
　　入力ブロックなしの場合は
　　種類・コモン仕様の選択はありません</t>
    <rPh sb="25" eb="27">
      <t>センタク</t>
    </rPh>
    <rPh sb="27" eb="28">
      <t>クダ</t>
    </rPh>
    <rPh sb="33" eb="35">
      <t>ニュウリョク</t>
    </rPh>
    <rPh sb="42" eb="44">
      <t>バアイ</t>
    </rPh>
    <rPh sb="48" eb="50">
      <t>シュルイ</t>
    </rPh>
    <rPh sb="54" eb="56">
      <t>シヨウ</t>
    </rPh>
    <rPh sb="57" eb="59">
      <t>センタク</t>
    </rPh>
    <phoneticPr fontId="2"/>
  </si>
  <si>
    <t>J</t>
    <phoneticPr fontId="2"/>
  </si>
  <si>
    <t>K</t>
    <phoneticPr fontId="2"/>
  </si>
  <si>
    <t>ご注意！
　ＳＩユニットなし（S0）につきましては
　取り付ける予定のＳＩユニットの
　最大ソレノイド数にご注意下さい
　３２点タイプの場合は、１７連以上、
　１６点タイプの場合は、９連以上で
　配線仕様の　指示が必要になります</t>
    <rPh sb="27" eb="28">
      <t>ト</t>
    </rPh>
    <rPh sb="29" eb="30">
      <t>ツ</t>
    </rPh>
    <rPh sb="32" eb="34">
      <t>ヨテイ</t>
    </rPh>
    <rPh sb="44" eb="46">
      <t>サイダイ</t>
    </rPh>
    <rPh sb="51" eb="52">
      <t>スウ</t>
    </rPh>
    <rPh sb="54" eb="56">
      <t>チュウイ</t>
    </rPh>
    <rPh sb="56" eb="57">
      <t>クダ</t>
    </rPh>
    <rPh sb="63" eb="64">
      <t>テン</t>
    </rPh>
    <rPh sb="68" eb="70">
      <t>バアイ</t>
    </rPh>
    <rPh sb="74" eb="77">
      <t>レンイジョウ</t>
    </rPh>
    <rPh sb="82" eb="83">
      <t>テン</t>
    </rPh>
    <rPh sb="87" eb="89">
      <t>バアイ</t>
    </rPh>
    <rPh sb="92" eb="93">
      <t>レン</t>
    </rPh>
    <rPh sb="93" eb="95">
      <t>イジョウ</t>
    </rPh>
    <rPh sb="98" eb="100">
      <t>ハイセン</t>
    </rPh>
    <rPh sb="100" eb="102">
      <t>シヨウ</t>
    </rPh>
    <rPh sb="104" eb="106">
      <t>シジ</t>
    </rPh>
    <rPh sb="107" eb="109">
      <t>ヒツヨウ</t>
    </rPh>
    <phoneticPr fontId="2"/>
  </si>
  <si>
    <t>連数エラー！
　製作最大連数を超えています。
　ＳＩユニットが16点タイプの場合は、
　最大16連までとなります</t>
    <rPh sb="0" eb="1">
      <t>レン</t>
    </rPh>
    <rPh sb="1" eb="2">
      <t>スウ</t>
    </rPh>
    <rPh sb="8" eb="10">
      <t>セイサク</t>
    </rPh>
    <rPh sb="10" eb="12">
      <t>サイダイ</t>
    </rPh>
    <rPh sb="12" eb="13">
      <t>レン</t>
    </rPh>
    <rPh sb="13" eb="14">
      <t>スウ</t>
    </rPh>
    <rPh sb="15" eb="16">
      <t>コ</t>
    </rPh>
    <rPh sb="33" eb="34">
      <t>テン</t>
    </rPh>
    <rPh sb="38" eb="40">
      <t>バアイ</t>
    </rPh>
    <rPh sb="44" eb="46">
      <t>サイダイ</t>
    </rPh>
    <rPh sb="48" eb="49">
      <t>レン</t>
    </rPh>
    <phoneticPr fontId="2"/>
  </si>
  <si>
    <t>02</t>
    <phoneticPr fontId="2"/>
  </si>
  <si>
    <t>03</t>
    <phoneticPr fontId="2"/>
  </si>
  <si>
    <t>A1</t>
    <phoneticPr fontId="2"/>
  </si>
  <si>
    <t>M-5P</t>
    <phoneticPr fontId="2"/>
  </si>
  <si>
    <t>(ポートプラグ_VVQ0000-58A)</t>
    <phoneticPr fontId="2"/>
  </si>
  <si>
    <t>(ポートプラグ_VVQ1000-58A)</t>
    <phoneticPr fontId="2"/>
  </si>
  <si>
    <t>(ポートプラグ_SJ2000-48-1A)</t>
    <phoneticPr fontId="2"/>
  </si>
  <si>
    <t>※型式構成エラー
SIユニット出力極性が“マイナスコモン”の場合は、
プラスコモン仕様は選択できません</t>
    <phoneticPr fontId="2"/>
  </si>
  <si>
    <t>※型式構成エラー
SIユニット出力極性が“プラスコモン”の場合は、
マイナスコモン仕様は選択できません</t>
    <phoneticPr fontId="2"/>
  </si>
  <si>
    <t>※　SIユニットなしの場合は、プラスコモンを選択下さい</t>
    <rPh sb="11" eb="13">
      <t>バアイ</t>
    </rPh>
    <rPh sb="22" eb="24">
      <t>センタク</t>
    </rPh>
    <rPh sb="24" eb="25">
      <t>クダ</t>
    </rPh>
    <phoneticPr fontId="2"/>
  </si>
  <si>
    <t>※型式構成エラー
　SIユニットなしの場合は、プラスコモンを選択下さい</t>
    <rPh sb="1" eb="3">
      <t>カタシキ</t>
    </rPh>
    <rPh sb="3" eb="5">
      <t>コウセイ</t>
    </rPh>
    <phoneticPr fontId="2"/>
  </si>
  <si>
    <t>配線指示箇所過不足エラー</t>
    <rPh sb="0" eb="2">
      <t>ハイセン</t>
    </rPh>
    <rPh sb="2" eb="4">
      <t>シジ</t>
    </rPh>
    <rPh sb="4" eb="6">
      <t>カショ</t>
    </rPh>
    <rPh sb="6" eb="9">
      <t>カフソク</t>
    </rPh>
    <phoneticPr fontId="2"/>
  </si>
  <si>
    <r>
      <t>※ 仕様書作成手順</t>
    </r>
    <r>
      <rPr>
        <b/>
        <sz val="12"/>
        <color indexed="10"/>
        <rFont val="ＭＳ Ｐゴシック"/>
        <family val="3"/>
        <charset val="128"/>
      </rPr>
      <t>（下記、番号順に処理下さい。）</t>
    </r>
    <rPh sb="2" eb="5">
      <t>シヨウショ</t>
    </rPh>
    <rPh sb="5" eb="7">
      <t>サクセイ</t>
    </rPh>
    <rPh sb="7" eb="9">
      <t>テジュン</t>
    </rPh>
    <rPh sb="10" eb="12">
      <t>カキ</t>
    </rPh>
    <rPh sb="13" eb="15">
      <t>バンゴウ</t>
    </rPh>
    <rPh sb="15" eb="16">
      <t>ジュン</t>
    </rPh>
    <rPh sb="17" eb="19">
      <t>ショリ</t>
    </rPh>
    <rPh sb="19" eb="20">
      <t>クダ</t>
    </rPh>
    <phoneticPr fontId="2"/>
  </si>
  <si>
    <t>1.</t>
    <phoneticPr fontId="2"/>
  </si>
  <si>
    <t>2.</t>
    <phoneticPr fontId="2"/>
  </si>
  <si>
    <t>ベース Sheetにて</t>
    <phoneticPr fontId="2"/>
  </si>
  <si>
    <t>ベース型式選定</t>
    <phoneticPr fontId="2"/>
  </si>
  <si>
    <t>3.</t>
    <phoneticPr fontId="2"/>
  </si>
  <si>
    <t>バルブ Sheetにて</t>
    <phoneticPr fontId="2"/>
  </si>
  <si>
    <t>4.</t>
    <phoneticPr fontId="2"/>
  </si>
  <si>
    <t>仕様書作成 Sheetにて</t>
    <phoneticPr fontId="2"/>
  </si>
  <si>
    <t>バルブオプション及び配置を設定</t>
    <phoneticPr fontId="2"/>
  </si>
  <si>
    <t>5.</t>
    <phoneticPr fontId="2"/>
  </si>
  <si>
    <t>発注情報 Sheetにて</t>
    <phoneticPr fontId="2"/>
  </si>
  <si>
    <t>6.</t>
    <phoneticPr fontId="2"/>
  </si>
  <si>
    <t>※型式構成エラー
　連数＝レール長さ（標準長さ）の場合は、
　DINレール取付(DINレール付)を選択下さい</t>
    <phoneticPr fontId="2"/>
  </si>
  <si>
    <t>CC-Link 32点 M12コネクタ</t>
    <rPh sb="10" eb="11">
      <t>テン</t>
    </rPh>
    <phoneticPr fontId="2"/>
  </si>
  <si>
    <t>CC-Link 16点 M12コネクタ</t>
    <rPh sb="10" eb="11">
      <t>テン</t>
    </rPh>
    <phoneticPr fontId="2"/>
  </si>
  <si>
    <t>PROFINET 32点 M12コネクタ</t>
    <rPh sb="11" eb="12">
      <t>テン</t>
    </rPh>
    <phoneticPr fontId="2"/>
  </si>
  <si>
    <t>PROFINET 16点 M12コネクタ</t>
    <rPh sb="11" eb="12">
      <t>テン</t>
    </rPh>
    <phoneticPr fontId="2"/>
  </si>
  <si>
    <t>EtheNet/IP 32点 M12コネクタ</t>
    <rPh sb="13" eb="14">
      <t>テン</t>
    </rPh>
    <phoneticPr fontId="2"/>
  </si>
  <si>
    <t>EtheNet/IP 16点 M12コネクタ</t>
    <rPh sb="13" eb="14">
      <t>テン</t>
    </rPh>
    <phoneticPr fontId="2"/>
  </si>
  <si>
    <t>AN15-C08</t>
  </si>
  <si>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</si>
  <si>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</si>
  <si>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</si>
  <si>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KQ2H06-M5A</t>
  </si>
  <si>
    <t>KQ2H04-M5A</t>
  </si>
  <si>
    <t>KQ2H01-M5A</t>
  </si>
  <si>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</si>
  <si>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マニホールドベース：</t>
    <phoneticPr fontId="2"/>
  </si>
  <si>
    <t>　　※ベースオプションにエラーが有ります</t>
    <phoneticPr fontId="2"/>
  </si>
  <si>
    <t>下記の場合
ベース型式：
『A,Bポート管接続口径』で
‘M’混合を指定下さい。
・連別のA,Bポート口径指定
・上配管バルブを混載する
・2連マッチング継手を使用</t>
    <phoneticPr fontId="2"/>
  </si>
  <si>
    <t>連です</t>
    <phoneticPr fontId="2"/>
  </si>
  <si>
    <t>D側</t>
    <phoneticPr fontId="2"/>
  </si>
  <si>
    <t>U側</t>
    <phoneticPr fontId="2"/>
  </si>
  <si>
    <t>-</t>
    <phoneticPr fontId="2"/>
  </si>
  <si>
    <t>c</t>
    <phoneticPr fontId="2"/>
  </si>
  <si>
    <t>C8</t>
    <phoneticPr fontId="2"/>
  </si>
  <si>
    <t>N9</t>
    <phoneticPr fontId="2"/>
  </si>
  <si>
    <t>任意</t>
    <rPh sb="0" eb="2">
      <t>ニンイ</t>
    </rPh>
    <phoneticPr fontId="2"/>
  </si>
  <si>
    <t>　手動操作方法の連毎指示</t>
    <rPh sb="8" eb="9">
      <t>レン</t>
    </rPh>
    <rPh sb="9" eb="10">
      <t>ゴト</t>
    </rPh>
    <rPh sb="10" eb="12">
      <t>シジ</t>
    </rPh>
    <phoneticPr fontId="2"/>
  </si>
  <si>
    <t>　この行は使用しません →→→</t>
    <phoneticPr fontId="2"/>
  </si>
  <si>
    <t>全連ノンロックプッシュ式選択済み</t>
    <phoneticPr fontId="2"/>
  </si>
  <si>
    <t>全連プッシュターンロック式（ドライバ操作形）選択済み</t>
    <rPh sb="18" eb="20">
      <t>ソウサ</t>
    </rPh>
    <rPh sb="20" eb="21">
      <t>カタ</t>
    </rPh>
    <phoneticPr fontId="2"/>
  </si>
  <si>
    <t>全連プッシュターンロック式（手操作形）選択済み</t>
    <rPh sb="14" eb="15">
      <t>テ</t>
    </rPh>
    <rPh sb="15" eb="17">
      <t>ソウサ</t>
    </rPh>
    <rPh sb="17" eb="18">
      <t>カタ</t>
    </rPh>
    <phoneticPr fontId="2"/>
  </si>
  <si>
    <t>全連スライドロック式選択済み</t>
    <phoneticPr fontId="2"/>
  </si>
  <si>
    <t>不可</t>
    <rPh sb="0" eb="2">
      <t>フカ</t>
    </rPh>
    <phoneticPr fontId="2"/>
  </si>
  <si>
    <t>"-"=選択不可です</t>
    <rPh sb="4" eb="6">
      <t>センタク</t>
    </rPh>
    <rPh sb="6" eb="8">
      <t>フカ</t>
    </rPh>
    <phoneticPr fontId="2"/>
  </si>
  <si>
    <t>X=この行は使用しません</t>
    <rPh sb="4" eb="5">
      <t>ギョウ</t>
    </rPh>
    <rPh sb="6" eb="8">
      <t>シヨウ</t>
    </rPh>
    <phoneticPr fontId="2"/>
  </si>
  <si>
    <t>Aポート</t>
    <phoneticPr fontId="2"/>
  </si>
  <si>
    <t>→</t>
    <phoneticPr fontId="2"/>
  </si>
  <si>
    <t>Bポート</t>
    <phoneticPr fontId="2"/>
  </si>
  <si>
    <t>※エラーが有ります</t>
    <phoneticPr fontId="2"/>
  </si>
  <si>
    <t>　パイロットオプション</t>
    <phoneticPr fontId="2"/>
  </si>
  <si>
    <t>ブランキングプレート</t>
    <phoneticPr fontId="2"/>
  </si>
  <si>
    <t>-</t>
    <phoneticPr fontId="2"/>
  </si>
  <si>
    <t>単独SUP.ブロック</t>
    <rPh sb="0" eb="2">
      <t>タンドク</t>
    </rPh>
    <phoneticPr fontId="2"/>
  </si>
  <si>
    <t>SY30M-78-2A-□</t>
    <phoneticPr fontId="2"/>
  </si>
  <si>
    <t xml:space="preserve"> *遮断位置指定</t>
  </si>
  <si>
    <t>　→この行は使用しません</t>
    <rPh sb="4" eb="5">
      <t>ギョウ</t>
    </rPh>
    <rPh sb="6" eb="8">
      <t>シヨウ</t>
    </rPh>
    <phoneticPr fontId="2"/>
  </si>
  <si>
    <t>遮断位置選択不足</t>
    <rPh sb="0" eb="2">
      <t>シャダン</t>
    </rPh>
    <rPh sb="2" eb="4">
      <t>イチ</t>
    </rPh>
    <rPh sb="4" eb="6">
      <t>センタク</t>
    </rPh>
    <rPh sb="6" eb="8">
      <t>フソク</t>
    </rPh>
    <phoneticPr fontId="2"/>
  </si>
  <si>
    <t>遮断位置選択過剰</t>
    <rPh sb="0" eb="2">
      <t>シャダン</t>
    </rPh>
    <rPh sb="2" eb="4">
      <t>イチ</t>
    </rPh>
    <rPh sb="4" eb="6">
      <t>センタク</t>
    </rPh>
    <rPh sb="6" eb="8">
      <t>カジョウ</t>
    </rPh>
    <phoneticPr fontId="2"/>
  </si>
  <si>
    <t>SUP</t>
    <phoneticPr fontId="2"/>
  </si>
  <si>
    <t>XX=バルブ、ブランキングとの同時選択不可</t>
    <rPh sb="15" eb="17">
      <t>ドウジ</t>
    </rPh>
    <rPh sb="17" eb="19">
      <t>センタク</t>
    </rPh>
    <rPh sb="19" eb="21">
      <t>フカ</t>
    </rPh>
    <phoneticPr fontId="2"/>
  </si>
  <si>
    <t>X=遮断位置は連続して選択できません</t>
    <rPh sb="2" eb="4">
      <t>シャダン</t>
    </rPh>
    <rPh sb="4" eb="6">
      <t>イチ</t>
    </rPh>
    <rPh sb="7" eb="9">
      <t>レンゾク</t>
    </rPh>
    <rPh sb="11" eb="13">
      <t>センタク</t>
    </rPh>
    <phoneticPr fontId="2"/>
  </si>
  <si>
    <t>単独EXH.ブロックと同時選択不可</t>
    <rPh sb="11" eb="13">
      <t>ドウジ</t>
    </rPh>
    <rPh sb="13" eb="15">
      <t>センタク</t>
    </rPh>
    <rPh sb="15" eb="17">
      <t>フカ</t>
    </rPh>
    <phoneticPr fontId="2"/>
  </si>
  <si>
    <t>単独EXH.ブロック</t>
    <rPh sb="0" eb="2">
      <t>タンドク</t>
    </rPh>
    <phoneticPr fontId="2"/>
  </si>
  <si>
    <t>SY30M-79-2A-□</t>
    <phoneticPr fontId="2"/>
  </si>
  <si>
    <t>EXH</t>
    <phoneticPr fontId="2"/>
  </si>
  <si>
    <t>単独SUP.ブロックと同時選択不可</t>
    <rPh sb="11" eb="13">
      <t>ドウジ</t>
    </rPh>
    <rPh sb="13" eb="15">
      <t>センタク</t>
    </rPh>
    <rPh sb="15" eb="17">
      <t>フカ</t>
    </rPh>
    <phoneticPr fontId="2"/>
  </si>
  <si>
    <t>-</t>
    <phoneticPr fontId="2"/>
  </si>
  <si>
    <t>SY30M-38-1A-□</t>
    <phoneticPr fontId="2"/>
  </si>
  <si>
    <t>配管ショートエルボ（配管サイズ指定）</t>
    <phoneticPr fontId="2"/>
  </si>
  <si>
    <t>SY30M-38-2A-□</t>
    <phoneticPr fontId="2"/>
  </si>
  <si>
    <t>配管ロングエルボ（配管サイズ指定）</t>
    <phoneticPr fontId="2"/>
  </si>
  <si>
    <t>SY30M-38-3A-□</t>
    <phoneticPr fontId="2"/>
  </si>
  <si>
    <t>SY30M-39-1A-□</t>
    <phoneticPr fontId="2"/>
  </si>
  <si>
    <t>SY30M-39-2A-□</t>
    <phoneticPr fontId="2"/>
  </si>
  <si>
    <t>配管ロングエルボ（配管サイズ指定）</t>
    <phoneticPr fontId="2"/>
  </si>
  <si>
    <t>SY30M-39-3A-□</t>
    <phoneticPr fontId="2"/>
  </si>
  <si>
    <t>SY30M-50-1A</t>
    <phoneticPr fontId="2"/>
  </si>
  <si>
    <t>SY30M-60-1A</t>
    <phoneticPr fontId="2"/>
  </si>
  <si>
    <t>スペーサ型減圧弁</t>
    <rPh sb="4" eb="5">
      <t>ガタ</t>
    </rPh>
    <rPh sb="5" eb="7">
      <t>ゲンアツ</t>
    </rPh>
    <rPh sb="7" eb="8">
      <t>ベン</t>
    </rPh>
    <phoneticPr fontId="2"/>
  </si>
  <si>
    <t>SY30M-□-□-□</t>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</si>
  <si>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</si>
  <si>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</si>
  <si>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</si>
  <si>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</si>
  <si>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</si>
  <si>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</si>
  <si>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</si>
  <si>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</si>
  <si>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SY30M-24-1A</t>
    <phoneticPr fontId="2"/>
  </si>
  <si>
    <t>SUP.ブロッキングディスク</t>
    <phoneticPr fontId="2"/>
  </si>
  <si>
    <t>SY30M-40-1A</t>
    <phoneticPr fontId="2"/>
  </si>
  <si>
    <t>SY30M-40-2A　　x2</t>
    <phoneticPr fontId="2"/>
  </si>
  <si>
    <t>Aポート (A' )</t>
    <phoneticPr fontId="2"/>
  </si>
  <si>
    <t>Bポート (B' )</t>
    <phoneticPr fontId="2"/>
  </si>
  <si>
    <t>-</t>
    <phoneticPr fontId="2"/>
  </si>
  <si>
    <t>X：プラグ類選択不可</t>
    <rPh sb="5" eb="6">
      <t>ルイ</t>
    </rPh>
    <rPh sb="6" eb="8">
      <t>センタク</t>
    </rPh>
    <rPh sb="8" eb="10">
      <t>フカ</t>
    </rPh>
    <phoneticPr fontId="2"/>
  </si>
  <si>
    <t>SY30M-M1-P-3</t>
    <phoneticPr fontId="2"/>
  </si>
  <si>
    <t>SY30M-M1-A1-3</t>
    <phoneticPr fontId="2"/>
  </si>
  <si>
    <t>SY30M-M1-B1-3</t>
    <phoneticPr fontId="2"/>
  </si>
  <si>
    <t>SY30M-05-P</t>
  </si>
  <si>
    <t>SY30M-05-A1</t>
  </si>
  <si>
    <t>SY30M-05-B1</t>
  </si>
  <si>
    <t>SY30M-05-P-3</t>
  </si>
  <si>
    <t>SY30M-05-A1-3</t>
  </si>
  <si>
    <t>SY30M-05-B1-3</t>
  </si>
  <si>
    <t>SY30M-06-P</t>
  </si>
  <si>
    <t>SY30M-06-A1</t>
  </si>
  <si>
    <t>SY30M-06-B1</t>
  </si>
  <si>
    <t>SY30M-06-P-3</t>
  </si>
  <si>
    <t>SY30M-06-A1-3</t>
  </si>
  <si>
    <t>SY30M-06-B1-3</t>
  </si>
  <si>
    <t>SY30M-N5-P</t>
  </si>
  <si>
    <t>SY30M-N5-A1</t>
  </si>
  <si>
    <t>SY30M-N5-B1</t>
  </si>
  <si>
    <t>SY30M-N5-P-3</t>
  </si>
  <si>
    <t>SY30M-N5-A1-3</t>
  </si>
  <si>
    <t>SY30M-N5-B1-3</t>
  </si>
  <si>
    <t>SY30M-N6-P</t>
  </si>
  <si>
    <t>SY30M-N6-A1</t>
  </si>
  <si>
    <t>SY30M-N6-B1</t>
  </si>
  <si>
    <t>SY30M-N6-P-3</t>
  </si>
  <si>
    <t>SY30M-N6-A1-3</t>
  </si>
  <si>
    <t>SY30M-N6-B1-3</t>
  </si>
  <si>
    <t>1Setあたり</t>
    <phoneticPr fontId="2"/>
  </si>
  <si>
    <t>セット</t>
    <phoneticPr fontId="2"/>
  </si>
  <si>
    <t>2位置 シングル</t>
    <rPh sb="1" eb="3">
      <t>イチ</t>
    </rPh>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</si>
  <si>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</si>
  <si>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</si>
  <si>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</si>
  <si>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</si>
  <si>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</si>
  <si>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</si>
  <si>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</si>
  <si>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個別SUP.ブロックAss'y</t>
    <rPh sb="0" eb="2">
      <t>コベツ</t>
    </rPh>
    <phoneticPr fontId="2"/>
  </si>
  <si>
    <t>個別EXH.ブロックAss'y</t>
    <rPh sb="0" eb="2">
      <t>コベツ</t>
    </rPh>
    <phoneticPr fontId="2"/>
  </si>
  <si>
    <t>　　※ 型式エラー</t>
    <rPh sb="4" eb="6">
      <t>カタシキ</t>
    </rPh>
    <phoneticPr fontId="2"/>
  </si>
  <si>
    <t>SY30M-78-2A-L4</t>
  </si>
  <si>
    <t>SY30M-78-2A-L6</t>
  </si>
  <si>
    <t>SY30M-78-2A-LN3</t>
  </si>
  <si>
    <t>SY30M-78-2A-LN7</t>
  </si>
  <si>
    <t xml:space="preserve">  SUP.遮断位置</t>
    <rPh sb="6" eb="8">
      <t>シャダン</t>
    </rPh>
    <rPh sb="8" eb="10">
      <t>イチ</t>
    </rPh>
    <phoneticPr fontId="2"/>
  </si>
  <si>
    <t>SY30M-79-2A-L4</t>
  </si>
  <si>
    <t>SY30M-79-2A-L6</t>
  </si>
  <si>
    <t>SY30M-79-2A-LN3</t>
  </si>
  <si>
    <t>SY30M-79-2A-LN7</t>
  </si>
  <si>
    <t xml:space="preserve">  EXH.遮断位置</t>
    <rPh sb="6" eb="8">
      <t>シャダン</t>
    </rPh>
    <rPh sb="8" eb="10">
      <t>イチ</t>
    </rPh>
    <phoneticPr fontId="2"/>
  </si>
  <si>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</si>
  <si>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</si>
  <si>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</si>
  <si>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</si>
  <si>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</si>
  <si>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</si>
  <si>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</si>
  <si>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</si>
  <si>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</si>
  <si>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SUP.遮断位置</t>
    <rPh sb="4" eb="6">
      <t>シャダン</t>
    </rPh>
    <rPh sb="6" eb="8">
      <t>イチ</t>
    </rPh>
    <phoneticPr fontId="2"/>
  </si>
  <si>
    <t>EXH.遮断位置</t>
    <rPh sb="4" eb="6">
      <t>シャダン</t>
    </rPh>
    <rPh sb="6" eb="8">
      <t>イチ</t>
    </rPh>
    <phoneticPr fontId="2"/>
  </si>
  <si>
    <t>U側</t>
    <phoneticPr fontId="2"/>
  </si>
  <si>
    <t>1/2</t>
    <phoneticPr fontId="2"/>
  </si>
  <si>
    <t>2/2</t>
    <phoneticPr fontId="2"/>
  </si>
  <si>
    <t>SS5Y3-12S_EX260シリーズマニホールド仕様書</t>
    <rPh sb="25" eb="28">
      <t>シヨウショ</t>
    </rPh>
    <phoneticPr fontId="2"/>
  </si>
  <si>
    <t>マニホールドオプション</t>
    <phoneticPr fontId="2"/>
  </si>
  <si>
    <t>抜け防止形</t>
    <rPh sb="0" eb="1">
      <t>ヌ</t>
    </rPh>
    <rPh sb="2" eb="4">
      <t>ボウシ</t>
    </rPh>
    <rPh sb="4" eb="5">
      <t>カタ</t>
    </rPh>
    <phoneticPr fontId="2"/>
  </si>
  <si>
    <t>←</t>
    <phoneticPr fontId="2"/>
  </si>
  <si>
    <t>No</t>
  </si>
  <si>
    <t>"六角穴付ボルト"使用不可部を"なべ小ねじ"としますか？Yes or No→</t>
    <rPh sb="18" eb="19">
      <t>コ</t>
    </rPh>
    <phoneticPr fontId="2"/>
  </si>
  <si>
    <t>No</t>
    <phoneticPr fontId="2"/>
  </si>
  <si>
    <t>Yes</t>
    <phoneticPr fontId="2"/>
  </si>
  <si>
    <t>抜け防止形 or 標準：</t>
  </si>
  <si>
    <t>標　準</t>
    <rPh sb="0" eb="1">
      <t>ヒョウ</t>
    </rPh>
    <rPh sb="2" eb="3">
      <t>ジュン</t>
    </rPh>
    <phoneticPr fontId="2"/>
  </si>
  <si>
    <t>オプションで、単独SUP./EXH.スペーサ及び、スペーサ形減圧弁を使用する場合は、六角穴付ボルト'B','H'を指定することは出来ません。</t>
    <rPh sb="29" eb="30">
      <t>カタ</t>
    </rPh>
    <rPh sb="30" eb="32">
      <t>ゲンアツ</t>
    </rPh>
    <rPh sb="32" eb="33">
      <t>ベン</t>
    </rPh>
    <phoneticPr fontId="2"/>
  </si>
  <si>
    <t>“仕様書作成”sheetにエラーが有ります</t>
    <rPh sb="1" eb="3">
      <t>シヨウ</t>
    </rPh>
    <rPh sb="3" eb="4">
      <t>ショ</t>
    </rPh>
    <rPh sb="4" eb="6">
      <t>サクセイ</t>
    </rPh>
    <rPh sb="17" eb="18">
      <t>ア</t>
    </rPh>
    <phoneticPr fontId="2"/>
  </si>
  <si>
    <t>↓下部エラー参照下さい</t>
    <rPh sb="1" eb="3">
      <t>カブ</t>
    </rPh>
    <rPh sb="6" eb="8">
      <t>サンショウ</t>
    </rPh>
    <rPh sb="8" eb="9">
      <t>クダ</t>
    </rPh>
    <phoneticPr fontId="2"/>
  </si>
  <si>
    <t>38-1</t>
    <phoneticPr fontId="2"/>
  </si>
  <si>
    <t>39-1</t>
    <phoneticPr fontId="2"/>
  </si>
  <si>
    <t>2M</t>
    <phoneticPr fontId="2"/>
  </si>
  <si>
    <t>AR</t>
    <phoneticPr fontId="2"/>
  </si>
  <si>
    <t>STOP</t>
    <phoneticPr fontId="2"/>
  </si>
  <si>
    <t>マニホールドベース</t>
    <phoneticPr fontId="2"/>
  </si>
  <si>
    <t>単独SUP．配管ストレート　φ3.2</t>
    <phoneticPr fontId="2"/>
  </si>
  <si>
    <t>単独SUP．配管ストレート　φ4</t>
    <phoneticPr fontId="2"/>
  </si>
  <si>
    <t>単独SUP．配管ストレート　φ6</t>
    <phoneticPr fontId="2"/>
  </si>
  <si>
    <t>単独SUP．配管ストレート　φ1/8"</t>
    <phoneticPr fontId="2"/>
  </si>
  <si>
    <t>単独SUP．配管ストレート　φ5/32"</t>
    <phoneticPr fontId="2"/>
  </si>
  <si>
    <t>単独SUP．配管ストレート　φ1/4"</t>
    <phoneticPr fontId="2"/>
  </si>
  <si>
    <t>単独SUP．配管ショートエルボ　φ4</t>
    <phoneticPr fontId="2"/>
  </si>
  <si>
    <t>単独SUP．配管ショートエルボ　φ6</t>
    <phoneticPr fontId="2"/>
  </si>
  <si>
    <t>単独SUP．配管ショートエルボ　φ5/32"</t>
    <phoneticPr fontId="2"/>
  </si>
  <si>
    <t>単独SUP．配管ショートエルボ　φ1/4"</t>
    <phoneticPr fontId="2"/>
  </si>
  <si>
    <t>単独SUP．配管ロングエルボ　φ4</t>
    <phoneticPr fontId="2"/>
  </si>
  <si>
    <t>単独SUP．配管ロングエルボ　φ6</t>
    <phoneticPr fontId="2"/>
  </si>
  <si>
    <t>単独SUP．配管ロングエルボ　φ5/32"</t>
    <phoneticPr fontId="2"/>
  </si>
  <si>
    <t>単独SUP．配管ロングエルボ　φ1/4"</t>
    <phoneticPr fontId="2"/>
  </si>
  <si>
    <t>単独EXH．配管ストレート　φ2</t>
    <phoneticPr fontId="2"/>
  </si>
  <si>
    <t>単独EXH．配管ストレート　φ3.2</t>
    <phoneticPr fontId="2"/>
  </si>
  <si>
    <t>単独EXH．配管ストレート　φ4</t>
    <phoneticPr fontId="2"/>
  </si>
  <si>
    <t>単独EXH．配管ストレート　φ6</t>
    <phoneticPr fontId="2"/>
  </si>
  <si>
    <t>単独EXH．配管ストレート　φ1/8"</t>
    <phoneticPr fontId="2"/>
  </si>
  <si>
    <t>単独EXH．配管ストレート　φ5/32"</t>
    <phoneticPr fontId="2"/>
  </si>
  <si>
    <t>単独EXH．配管ストレート　φ1/4"</t>
    <phoneticPr fontId="2"/>
  </si>
  <si>
    <t>単独EXH．配管ショートエルボ　φ4</t>
    <phoneticPr fontId="2"/>
  </si>
  <si>
    <t>単独EXH．配管ショートエルボ　φ6</t>
    <phoneticPr fontId="2"/>
  </si>
  <si>
    <t>単独EXH．配管ショートエルボ　φ5/32"</t>
    <phoneticPr fontId="2"/>
  </si>
  <si>
    <t>単独EXH．配管ショートエルボ　φ1/4"</t>
    <phoneticPr fontId="2"/>
  </si>
  <si>
    <t>単独EXH．配管ロングエルボ　φ4</t>
    <phoneticPr fontId="2"/>
  </si>
  <si>
    <t>単独EXH．配管ロングエルボ　φ6</t>
    <phoneticPr fontId="2"/>
  </si>
  <si>
    <t>単独EXH．配管ロングエルボ　φ5/32"</t>
    <phoneticPr fontId="2"/>
  </si>
  <si>
    <t>単独EXH．配管ロングエルボ　φ1/4"</t>
    <phoneticPr fontId="2"/>
  </si>
  <si>
    <t>SY30M-40-2A</t>
    <phoneticPr fontId="2"/>
  </si>
  <si>
    <t>2連マッチング継手　φ8</t>
    <phoneticPr fontId="2"/>
  </si>
  <si>
    <t>2連マッチング継手　φ5/16"</t>
    <phoneticPr fontId="2"/>
  </si>
  <si>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</si>
  <si>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!!=同時選択不可項目あり</t>
    <rPh sb="3" eb="5">
      <t>ドウジ</t>
    </rPh>
    <rPh sb="5" eb="7">
      <t>センタク</t>
    </rPh>
    <rPh sb="7" eb="9">
      <t>フカ</t>
    </rPh>
    <rPh sb="9" eb="11">
      <t>コウモク</t>
    </rPh>
    <phoneticPr fontId="2"/>
  </si>
  <si>
    <t>同時搭載不可の選択あり</t>
    <rPh sb="2" eb="4">
      <t>トウサイ</t>
    </rPh>
    <rPh sb="7" eb="9">
      <t>センタク</t>
    </rPh>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</si>
  <si>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</si>
  <si>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</si>
  <si>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</si>
  <si>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必須項目に入力漏れがあります</t>
    <phoneticPr fontId="2"/>
  </si>
  <si>
    <t>型式構成エラーがあります</t>
    <phoneticPr fontId="2"/>
  </si>
  <si>
    <t>クリーンシリーズ</t>
    <phoneticPr fontId="2"/>
  </si>
  <si>
    <t>10-</t>
    <phoneticPr fontId="2"/>
  </si>
  <si>
    <t>SIユニットなし</t>
    <phoneticPr fontId="2"/>
  </si>
  <si>
    <t>0</t>
    <phoneticPr fontId="2"/>
  </si>
  <si>
    <t>QA</t>
    <phoneticPr fontId="2"/>
  </si>
  <si>
    <t>QB</t>
    <phoneticPr fontId="2"/>
  </si>
  <si>
    <t>NA</t>
    <phoneticPr fontId="2"/>
  </si>
  <si>
    <t>NB</t>
    <phoneticPr fontId="2"/>
  </si>
  <si>
    <t>NC</t>
    <phoneticPr fontId="2"/>
  </si>
  <si>
    <t>ND</t>
    <phoneticPr fontId="2"/>
  </si>
  <si>
    <t>VA</t>
    <phoneticPr fontId="2"/>
  </si>
  <si>
    <t>VB</t>
    <phoneticPr fontId="2"/>
  </si>
  <si>
    <t>DA</t>
    <phoneticPr fontId="2"/>
  </si>
  <si>
    <t>DB</t>
    <phoneticPr fontId="2"/>
  </si>
  <si>
    <t>FA</t>
    <phoneticPr fontId="2"/>
  </si>
  <si>
    <t>FB</t>
    <phoneticPr fontId="2"/>
  </si>
  <si>
    <t>EA</t>
    <phoneticPr fontId="2"/>
  </si>
  <si>
    <t>EB</t>
    <phoneticPr fontId="2"/>
  </si>
  <si>
    <t>プラスコモン</t>
    <phoneticPr fontId="2"/>
  </si>
  <si>
    <t>マイナスコモン</t>
    <phoneticPr fontId="2"/>
  </si>
  <si>
    <t>N</t>
    <phoneticPr fontId="2"/>
  </si>
  <si>
    <t>ご注意！
　17連以上は、必ず、仕様書にて
   配線仕様を各連毎に指示下さい。</t>
    <phoneticPr fontId="2"/>
  </si>
  <si>
    <t>ご注意！
　9連以上は、必ず、仕様書にて
   配線仕様を各連毎に指示下さい。</t>
    <phoneticPr fontId="2"/>
  </si>
  <si>
    <t>※型式構成エラー
　11連以上は、'両側'になります</t>
    <phoneticPr fontId="2"/>
  </si>
  <si>
    <t>U</t>
    <phoneticPr fontId="2"/>
  </si>
  <si>
    <t>D</t>
    <phoneticPr fontId="2"/>
  </si>
  <si>
    <t>B</t>
    <phoneticPr fontId="2"/>
  </si>
  <si>
    <t>S</t>
    <phoneticPr fontId="2"/>
  </si>
  <si>
    <t>R</t>
    <phoneticPr fontId="2"/>
  </si>
  <si>
    <t>C2</t>
    <phoneticPr fontId="2"/>
  </si>
  <si>
    <t>C3</t>
    <phoneticPr fontId="2"/>
  </si>
  <si>
    <t>C4</t>
    <phoneticPr fontId="2"/>
  </si>
  <si>
    <t>C6</t>
    <phoneticPr fontId="2"/>
  </si>
  <si>
    <t>L4</t>
    <phoneticPr fontId="2"/>
  </si>
  <si>
    <t>L6</t>
    <phoneticPr fontId="2"/>
  </si>
  <si>
    <t>B4</t>
    <phoneticPr fontId="2"/>
  </si>
  <si>
    <t>B6</t>
    <phoneticPr fontId="2"/>
  </si>
  <si>
    <t>N1</t>
    <phoneticPr fontId="2"/>
  </si>
  <si>
    <t>N3</t>
    <phoneticPr fontId="2"/>
  </si>
  <si>
    <t>N7</t>
    <phoneticPr fontId="2"/>
  </si>
  <si>
    <t>LN3</t>
    <phoneticPr fontId="2"/>
  </si>
  <si>
    <t>LN7</t>
    <phoneticPr fontId="2"/>
  </si>
  <si>
    <t>BN3</t>
    <phoneticPr fontId="2"/>
  </si>
  <si>
    <t>BN7</t>
    <phoneticPr fontId="2"/>
  </si>
  <si>
    <t>M</t>
    <phoneticPr fontId="2"/>
  </si>
  <si>
    <t>φ8mm（ミリ）</t>
    <phoneticPr fontId="2"/>
  </si>
  <si>
    <t>φ5/16"（インチ）</t>
    <phoneticPr fontId="2"/>
  </si>
  <si>
    <t>N</t>
    <phoneticPr fontId="2"/>
  </si>
  <si>
    <t>DINレール取付（DINレールなし）</t>
    <phoneticPr fontId="2"/>
  </si>
  <si>
    <t>D</t>
    <phoneticPr fontId="2"/>
  </si>
  <si>
    <t>D0</t>
    <phoneticPr fontId="2"/>
  </si>
  <si>
    <t>↓</t>
    <phoneticPr fontId="2"/>
  </si>
  <si>
    <t>F</t>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</si>
  <si>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</si>
  <si>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</si>
  <si>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</si>
  <si>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メタルシール</t>
    <phoneticPr fontId="2"/>
  </si>
  <si>
    <t>0</t>
    <phoneticPr fontId="2"/>
  </si>
  <si>
    <t>1</t>
    <phoneticPr fontId="2"/>
  </si>
  <si>
    <t>■</t>
    <phoneticPr fontId="2"/>
  </si>
  <si>
    <t>　シール方式</t>
    <phoneticPr fontId="2"/>
  </si>
  <si>
    <t>※全連メタルシール選択済み</t>
    <rPh sb="1" eb="3">
      <t>ゼンレン</t>
    </rPh>
    <phoneticPr fontId="2"/>
  </si>
  <si>
    <t>※全連弾性体シール選択済み</t>
    <rPh sb="1" eb="3">
      <t>ゼンレン</t>
    </rPh>
    <rPh sb="3" eb="6">
      <t>ダンセイタイ</t>
    </rPh>
    <phoneticPr fontId="2"/>
  </si>
  <si>
    <t>-</t>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</si>
  <si>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</si>
  <si>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t>－</t>
    <phoneticPr fontId="2"/>
  </si>
  <si>
    <t>※要簡易採番</t>
    <rPh sb="1" eb="2">
      <t>ヨウ</t>
    </rPh>
    <rPh sb="2" eb="4">
      <t>カンイ</t>
    </rPh>
    <rPh sb="4" eb="5">
      <t>サイ</t>
    </rPh>
    <rPh sb="5" eb="6">
      <t>バン</t>
    </rPh>
    <phoneticPr fontId="2"/>
  </si>
  <si>
    <t>-</t>
    <phoneticPr fontId="2"/>
  </si>
  <si>
    <t>※“バルブ”Sheetにエラーが有ります</t>
    <phoneticPr fontId="2"/>
  </si>
  <si>
    <t>XXX=組合せ不可スペーサ選択</t>
    <rPh sb="4" eb="6">
      <t>クミアワ</t>
    </rPh>
    <rPh sb="7" eb="9">
      <t>フカ</t>
    </rPh>
    <rPh sb="13" eb="15">
      <t>センタク</t>
    </rPh>
    <phoneticPr fontId="2"/>
  </si>
  <si>
    <t>D</t>
    <phoneticPr fontId="2"/>
  </si>
  <si>
    <t>F</t>
    <phoneticPr fontId="2"/>
  </si>
  <si>
    <t>A</t>
    <phoneticPr fontId="2"/>
  </si>
  <si>
    <t>M5</t>
    <phoneticPr fontId="2"/>
  </si>
  <si>
    <t>C2</t>
    <phoneticPr fontId="2"/>
  </si>
  <si>
    <t>C3</t>
    <phoneticPr fontId="2"/>
  </si>
  <si>
    <t>C4</t>
    <phoneticPr fontId="2"/>
  </si>
  <si>
    <t>C6</t>
    <phoneticPr fontId="2"/>
  </si>
  <si>
    <t>N1</t>
    <phoneticPr fontId="2"/>
  </si>
  <si>
    <t>N3</t>
    <phoneticPr fontId="2"/>
  </si>
  <si>
    <t>N7</t>
    <phoneticPr fontId="2"/>
  </si>
  <si>
    <t>B</t>
    <phoneticPr fontId="2"/>
  </si>
  <si>
    <t>C2</t>
    <phoneticPr fontId="2"/>
  </si>
  <si>
    <t>C3</t>
    <phoneticPr fontId="2"/>
  </si>
  <si>
    <t>L4</t>
    <phoneticPr fontId="2"/>
  </si>
  <si>
    <t>L6</t>
    <phoneticPr fontId="2"/>
  </si>
  <si>
    <t>B4</t>
    <phoneticPr fontId="2"/>
  </si>
  <si>
    <t>B6</t>
    <phoneticPr fontId="2"/>
  </si>
  <si>
    <t>LN3</t>
    <phoneticPr fontId="2"/>
  </si>
  <si>
    <t>LN7</t>
    <phoneticPr fontId="2"/>
  </si>
  <si>
    <t>BN3</t>
    <phoneticPr fontId="2"/>
  </si>
  <si>
    <t>BN7</t>
    <phoneticPr fontId="2"/>
  </si>
  <si>
    <t>C</t>
    <phoneticPr fontId="2"/>
  </si>
  <si>
    <t>D</t>
    <phoneticPr fontId="2"/>
  </si>
  <si>
    <t>E</t>
    <phoneticPr fontId="2"/>
  </si>
  <si>
    <t>F</t>
    <phoneticPr fontId="2"/>
  </si>
  <si>
    <t>C2</t>
    <phoneticPr fontId="2"/>
  </si>
  <si>
    <t>C3</t>
    <phoneticPr fontId="2"/>
  </si>
  <si>
    <t>C4</t>
    <phoneticPr fontId="2"/>
  </si>
  <si>
    <t>C6</t>
    <phoneticPr fontId="2"/>
  </si>
  <si>
    <t>N1</t>
    <phoneticPr fontId="2"/>
  </si>
  <si>
    <t>N3</t>
    <phoneticPr fontId="2"/>
  </si>
  <si>
    <t>N7</t>
    <phoneticPr fontId="2"/>
  </si>
  <si>
    <t>G</t>
    <phoneticPr fontId="2"/>
  </si>
  <si>
    <t>L4</t>
    <phoneticPr fontId="2"/>
  </si>
  <si>
    <t>L6</t>
    <phoneticPr fontId="2"/>
  </si>
  <si>
    <t>LN3</t>
    <phoneticPr fontId="2"/>
  </si>
  <si>
    <t>Ｈ</t>
    <phoneticPr fontId="2"/>
  </si>
  <si>
    <t>L4</t>
    <phoneticPr fontId="2"/>
  </si>
  <si>
    <t>L6</t>
    <phoneticPr fontId="2"/>
  </si>
  <si>
    <t>LN3</t>
    <phoneticPr fontId="2"/>
  </si>
  <si>
    <t>SUP</t>
    <phoneticPr fontId="2"/>
  </si>
  <si>
    <t>→</t>
    <phoneticPr fontId="2"/>
  </si>
  <si>
    <t>EXH</t>
    <phoneticPr fontId="2"/>
  </si>
  <si>
    <t>1：ｼﾝｸﾞﾙ、2：ﾀﾞﾌﾞﾙ MAX:32</t>
    <phoneticPr fontId="2"/>
  </si>
  <si>
    <t>1：ｼﾝｸﾞﾙ、2：ﾀﾞﾌﾞﾙ MAX:16</t>
    <phoneticPr fontId="2"/>
  </si>
  <si>
    <t>1：ｼﾝｸﾞﾙ、2：ﾀﾞﾌﾞﾙ MAX:4</t>
    <phoneticPr fontId="2"/>
  </si>
  <si>
    <t>A</t>
    <phoneticPr fontId="2"/>
  </si>
  <si>
    <t>C</t>
    <phoneticPr fontId="2"/>
  </si>
  <si>
    <t>E</t>
    <phoneticPr fontId="2"/>
  </si>
  <si>
    <t>G</t>
    <phoneticPr fontId="2"/>
  </si>
  <si>
    <t>D</t>
    <phoneticPr fontId="2"/>
  </si>
  <si>
    <t>F</t>
    <phoneticPr fontId="2"/>
  </si>
  <si>
    <t>H</t>
    <phoneticPr fontId="2"/>
  </si>
  <si>
    <t>J</t>
    <phoneticPr fontId="2"/>
  </si>
  <si>
    <t>K</t>
    <phoneticPr fontId="2"/>
  </si>
  <si>
    <t>L</t>
    <phoneticPr fontId="2"/>
  </si>
  <si>
    <t>M</t>
    <phoneticPr fontId="2"/>
  </si>
  <si>
    <t>B</t>
    <phoneticPr fontId="2"/>
  </si>
  <si>
    <t>P</t>
    <phoneticPr fontId="2"/>
  </si>
  <si>
    <t>S</t>
    <phoneticPr fontId="2"/>
  </si>
  <si>
    <t>T</t>
    <phoneticPr fontId="2"/>
  </si>
  <si>
    <t>R</t>
    <phoneticPr fontId="2"/>
  </si>
  <si>
    <t>SY30M-38-1A-C2</t>
    <phoneticPr fontId="2"/>
  </si>
  <si>
    <t>N</t>
    <phoneticPr fontId="2"/>
  </si>
  <si>
    <t>SY30M-38-1A-C6</t>
    <phoneticPr fontId="2"/>
  </si>
  <si>
    <t>SY30M-38-1A-N1</t>
    <phoneticPr fontId="2"/>
  </si>
  <si>
    <t>SY30M-38-1A-N3</t>
    <phoneticPr fontId="2"/>
  </si>
  <si>
    <t>SY30M-38-1A-N7</t>
    <phoneticPr fontId="2"/>
  </si>
  <si>
    <t>X or XX=使用できません</t>
    <phoneticPr fontId="2"/>
  </si>
  <si>
    <t>SY30M-38-2A-L4</t>
    <phoneticPr fontId="2"/>
  </si>
  <si>
    <t>SY30M-38-2A-L6</t>
    <phoneticPr fontId="2"/>
  </si>
  <si>
    <t>SY30M-38-2A-LN3</t>
    <phoneticPr fontId="2"/>
  </si>
  <si>
    <t>六角穴付ボルト'B','H'使用不可</t>
    <phoneticPr fontId="2"/>
  </si>
  <si>
    <t>XX=ベース型式チェック</t>
    <phoneticPr fontId="2"/>
  </si>
  <si>
    <t>SY30M-38-2A-LN7</t>
    <phoneticPr fontId="2"/>
  </si>
  <si>
    <t>SY30M-38-3A-L4</t>
    <phoneticPr fontId="2"/>
  </si>
  <si>
    <t>M1</t>
    <phoneticPr fontId="2"/>
  </si>
  <si>
    <t>05</t>
    <phoneticPr fontId="2"/>
  </si>
  <si>
    <t>N5</t>
    <phoneticPr fontId="2"/>
  </si>
  <si>
    <t>06</t>
    <phoneticPr fontId="2"/>
  </si>
  <si>
    <t>N6</t>
    <phoneticPr fontId="2"/>
  </si>
  <si>
    <t>SY30M-38-3A-L6</t>
    <phoneticPr fontId="2"/>
  </si>
  <si>
    <t>SY30M-38-3A-LN3</t>
    <phoneticPr fontId="2"/>
  </si>
  <si>
    <t>A1</t>
    <phoneticPr fontId="2"/>
  </si>
  <si>
    <t>B1</t>
    <phoneticPr fontId="2"/>
  </si>
  <si>
    <t>SY30M-38-3A-LN7</t>
    <phoneticPr fontId="2"/>
  </si>
  <si>
    <t>この行は使用しません　→→→</t>
    <phoneticPr fontId="2"/>
  </si>
  <si>
    <t>主配管(P,Eポート)取出し方向指示下さい→→|</t>
    <phoneticPr fontId="2"/>
  </si>
  <si>
    <t>|←←左のセルをクリックでプルダウンメニュー表示</t>
    <phoneticPr fontId="2"/>
  </si>
  <si>
    <t>SY30M-120-1A-C8</t>
    <phoneticPr fontId="2"/>
  </si>
  <si>
    <t>SY30M-120-1A-N9</t>
    <phoneticPr fontId="2"/>
  </si>
  <si>
    <t>SY30M-M1-P</t>
    <phoneticPr fontId="2"/>
  </si>
  <si>
    <t>SY30M-M1-A1</t>
    <phoneticPr fontId="2"/>
  </si>
  <si>
    <t>SY30M-M1-B1</t>
    <phoneticPr fontId="2"/>
  </si>
  <si>
    <t>XX=組合せ不可スペーサ選択</t>
    <rPh sb="3" eb="5">
      <t>クミアワ</t>
    </rPh>
    <rPh sb="6" eb="8">
      <t>フカ</t>
    </rPh>
    <rPh sb="12" eb="14">
      <t>センタク</t>
    </rPh>
    <phoneticPr fontId="2"/>
  </si>
  <si>
    <t>POWERLINK 32点 M12コネクタ</t>
    <rPh sb="12" eb="13">
      <t>テン</t>
    </rPh>
    <phoneticPr fontId="2"/>
  </si>
  <si>
    <t>POWERLINK 16点 M12コネクタ</t>
    <rPh sb="12" eb="13">
      <t>テン</t>
    </rPh>
    <phoneticPr fontId="2"/>
  </si>
  <si>
    <t>IO-Link 32点 M12コネクタ</t>
    <rPh sb="10" eb="11">
      <t>テン</t>
    </rPh>
    <phoneticPr fontId="2"/>
  </si>
  <si>
    <t>GA</t>
    <phoneticPr fontId="2"/>
  </si>
  <si>
    <t>GB</t>
    <phoneticPr fontId="2"/>
  </si>
  <si>
    <t>KA</t>
    <phoneticPr fontId="2"/>
  </si>
  <si>
    <t>※型式構成エラー
POWERLINKおよびIO-Linkの場合はマイナスコモンを選択してください。</t>
    <rPh sb="1" eb="3">
      <t>カタシキ</t>
    </rPh>
    <rPh sb="3" eb="5">
      <t>コウセイ</t>
    </rPh>
    <rPh sb="29" eb="31">
      <t>バアイ</t>
    </rPh>
    <rPh sb="40" eb="42">
      <t>センタク</t>
    </rPh>
    <phoneticPr fontId="2"/>
  </si>
  <si>
    <t>※クリーン仕様はマニホールド単体で
　 出荷することはできません。</t>
    <phoneticPr fontId="2"/>
  </si>
  <si>
    <t>Ver.e</t>
    <phoneticPr fontId="2"/>
  </si>
  <si>
    <t>Ver.e</t>
    <phoneticPr fontId="2"/>
  </si>
  <si>
    <t>Ver.e</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</si>
</sst>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0"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sz val="11"/>
      <color indexed="18"/>
      <name val="ＭＳ Ｐゴシック"/>
      <family val="3"/>
      <charset val="128"/>
    </font>
    <font>
      <b/>
      <sz val="10"/>
      <name val="ＭＳ Ｐゴシック"/>
      <family val="3"/>
      <charset val="128"/>
    </font>
    <font>
      <sz val="9"/>
      <color indexed="10"/>
      <name val="ＭＳ ゴシック"/>
      <family val="3"/>
      <charset val="128"/>
    </font>
    <font>
      <sz val="9"/>
      <color indexed="81"/>
      <name val="ＭＳ ゴシック"/>
      <family val="3"/>
      <charset val="128"/>
    </font>
    <font>
      <b/>
      <sz val="9"/>
      <color indexed="81"/>
      <name val="ＭＳ ゴシック"/>
      <family val="3"/>
      <charset val="128"/>
    </font>
    <font>
      <sz val="10"/>
      <color indexed="81"/>
      <name val="ＭＳ Ｐゴシック"/>
      <family val="3"/>
      <charset val="128"/>
    </font>
    <font>
      <b/>
      <sz val="11"/>
      <color indexed="81"/>
      <name val="ＭＳ Ｐゴシック"/>
      <family val="3"/>
      <charset val="128"/>
    </font>
    <font>
      <sz val="11"/>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0"/>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sz val="11"/>
      <color indexed="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sz val="12"/>
      <color indexed="9"/>
      <name val="ＭＳ Ｐゴシック"/>
      <family val="3"/>
      <charset val="128"/>
    </font>
    <font>
      <b/>
      <sz val="12"/>
      <color indexed="9"/>
      <name val="ＭＳ Ｐゴシック"/>
      <family val="3"/>
      <charset val="128"/>
    </font>
    <font>
      <sz val="11"/>
      <name val="ＭＳ Ｐゴシック"/>
      <family val="3"/>
      <charset val="128"/>
    </font>
    <font>
      <b/>
      <sz val="11"/>
      <color indexed="10"/>
      <name val="ＭＳ Ｐゴシック"/>
      <family val="3"/>
      <charset val="128"/>
    </font>
    <font>
      <sz val="8"/>
      <color indexed="10"/>
      <name val="ＭＳ Ｐゴシック"/>
      <family val="3"/>
      <charset val="128"/>
    </font>
    <font>
      <sz val="8"/>
      <color indexed="9"/>
      <name val="ＭＳ Ｐゴシック"/>
      <family val="3"/>
      <charset val="128"/>
    </font>
    <font>
      <sz val="24"/>
      <name val="ＭＳ Ｐゴシック"/>
      <family val="3"/>
      <charset val="128"/>
    </font>
    <font>
      <b/>
      <sz val="14"/>
      <color indexed="40"/>
      <name val="ＭＳ Ｐゴシック"/>
      <family val="3"/>
      <charset val="128"/>
    </font>
    <font>
      <b/>
      <sz val="10"/>
      <color indexed="12"/>
      <name val="ＭＳ Ｐゴシック"/>
      <family val="3"/>
      <charset val="128"/>
    </font>
    <font>
      <sz val="10"/>
      <color indexed="12"/>
      <name val="ＭＳ Ｐゴシック"/>
      <family val="3"/>
      <charset val="128"/>
    </font>
    <font>
      <b/>
      <sz val="11"/>
      <color indexed="12"/>
      <name val="ＭＳ Ｐゴシック"/>
      <family val="3"/>
      <charset val="128"/>
    </font>
    <font>
      <b/>
      <sz val="12"/>
      <color indexed="12"/>
      <name val="ＭＳ Ｐゴシック"/>
      <family val="3"/>
      <charset val="128"/>
    </font>
    <font>
      <b/>
      <sz val="12"/>
      <color indexed="10"/>
      <name val="ＭＳ Ｐゴシック"/>
      <family val="3"/>
      <charset val="128"/>
    </font>
    <font>
      <sz val="11"/>
      <color indexed="12"/>
      <name val="ＭＳ Ｐゴシック"/>
      <family val="3"/>
      <charset val="128"/>
    </font>
    <font>
      <sz val="28"/>
      <name val="ＭＳ Ｐゴシック"/>
      <family val="3"/>
      <charset val="128"/>
    </font>
    <font>
      <u/>
      <sz val="9"/>
      <color indexed="10"/>
      <name val="ＭＳ Ｐゴシック"/>
      <family val="3"/>
      <charset val="128"/>
    </font>
    <font>
      <b/>
      <sz val="10"/>
      <color indexed="9"/>
      <name val="ＭＳ Ｐゴシック"/>
      <family val="3"/>
      <charset val="128"/>
    </font>
    <font>
      <sz val="14"/>
      <color indexed="9"/>
      <name val="ＭＳ Ｐゴシック"/>
      <family val="3"/>
      <charset val="128"/>
    </font>
    <font>
      <b/>
      <u/>
      <sz val="11"/>
      <color indexed="12"/>
      <name val="ＭＳ Ｐゴシック"/>
      <family val="3"/>
      <charset val="128"/>
    </font>
    <font>
      <sz val="8"/>
      <color indexed="9"/>
      <name val="ＭＳ ゴシック"/>
      <family val="3"/>
      <charset val="128"/>
    </font>
    <font>
      <sz val="9"/>
      <color indexed="9"/>
      <name val="ＭＳ ゴシック"/>
      <family val="3"/>
      <charset val="128"/>
    </font>
    <font>
      <b/>
      <u/>
      <sz val="9"/>
      <color indexed="10"/>
      <name val="ＭＳ Ｐゴシック"/>
      <family val="3"/>
      <charset val="128"/>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2"/>
        <bgColor indexed="64"/>
      </patternFill>
    </fill>
    <fill>
      <patternFill patternType="solid">
        <fgColor indexed="26"/>
        <bgColor indexed="64"/>
      </patternFill>
    </fill>
    <fill>
      <patternFill patternType="solid">
        <fgColor indexed="55"/>
        <bgColor indexed="64"/>
      </patternFill>
    </fill>
    <fill>
      <patternFill patternType="solid">
        <fgColor indexed="41"/>
        <bgColor indexed="64"/>
      </patternFill>
    </fill>
    <fill>
      <patternFill patternType="solid">
        <fgColor indexed="23"/>
        <bgColor indexed="64"/>
      </patternFill>
    </fill>
    <fill>
      <patternFill patternType="solid">
        <fgColor rgb="FFCCFFCC"/>
        <bgColor indexed="64"/>
      </patternFill>
    </fill>
    <fill>
      <patternFill patternType="solid">
        <fgColor rgb="FFCCFFFF"/>
        <bgColor indexed="64"/>
      </patternFill>
    </fill>
  </fills>
  <borders count="9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hair">
        <color indexed="64"/>
      </right>
      <top/>
      <bottom/>
      <diagonal/>
    </border>
    <border>
      <left/>
      <right style="hair">
        <color indexed="64"/>
      </right>
      <top style="thin">
        <color indexed="64"/>
      </top>
      <bottom style="thin">
        <color indexed="64"/>
      </bottom>
      <diagonal/>
    </border>
    <border>
      <left/>
      <right/>
      <top style="thin">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top style="hair">
        <color indexed="64"/>
      </top>
      <bottom style="dotted">
        <color indexed="64"/>
      </bottom>
      <diagonal/>
    </border>
    <border>
      <left/>
      <right/>
      <top style="hair">
        <color indexed="64"/>
      </top>
      <bottom style="thin">
        <color indexed="64"/>
      </bottom>
      <diagonal/>
    </border>
    <border>
      <left style="hair">
        <color indexed="64"/>
      </left>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top style="hair">
        <color indexed="64"/>
      </top>
      <bottom style="hair">
        <color indexed="64"/>
      </bottom>
      <diagonal/>
    </border>
    <border>
      <left/>
      <right style="hair">
        <color indexed="64"/>
      </right>
      <top style="thin">
        <color indexed="64"/>
      </top>
      <bottom/>
      <diagonal/>
    </border>
    <border>
      <left style="hair">
        <color indexed="64"/>
      </left>
      <right/>
      <top/>
      <bottom/>
      <diagonal/>
    </border>
    <border>
      <left style="thin">
        <color indexed="64"/>
      </left>
      <right/>
      <top style="hair">
        <color indexed="64"/>
      </top>
      <bottom style="thin">
        <color indexed="64"/>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top/>
      <bottom style="hair">
        <color indexed="64"/>
      </bottom>
      <diagonal/>
    </border>
    <border>
      <left style="hair">
        <color indexed="64"/>
      </left>
      <right style="thin">
        <color indexed="64"/>
      </right>
      <top/>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style="hair">
        <color indexed="64"/>
      </left>
      <right style="thin">
        <color indexed="64"/>
      </right>
      <top/>
      <bottom style="thin">
        <color indexed="64"/>
      </bottom>
      <diagonal/>
    </border>
    <border>
      <left style="hair">
        <color indexed="64"/>
      </left>
      <right style="thin">
        <color indexed="64"/>
      </right>
      <top/>
      <bottom style="dotted">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hair">
        <color indexed="64"/>
      </left>
      <right style="hair">
        <color indexed="64"/>
      </right>
      <top/>
      <bottom style="thin">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hair">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right style="thick">
        <color indexed="9"/>
      </right>
      <top/>
      <bottom/>
      <diagonal/>
    </border>
    <border>
      <left/>
      <right style="dotted">
        <color indexed="64"/>
      </right>
      <top style="thin">
        <color indexed="64"/>
      </top>
      <bottom style="thin">
        <color indexed="64"/>
      </bottom>
      <diagonal/>
    </border>
    <border>
      <left style="thin">
        <color indexed="64"/>
      </left>
      <right/>
      <top style="thin">
        <color indexed="64"/>
      </top>
      <bottom style="hair">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
      <left/>
      <right style="thin">
        <color indexed="64"/>
      </right>
      <top style="thin">
        <color indexed="64"/>
      </top>
      <bottom style="hair">
        <color indexed="64"/>
      </bottom>
      <diagonal/>
    </border>
    <border>
      <left/>
      <right/>
      <top/>
      <bottom style="dotted">
        <color indexed="64"/>
      </bottom>
      <diagonal/>
    </border>
    <border>
      <left/>
      <right style="thin">
        <color indexed="64"/>
      </right>
      <top/>
      <bottom style="dotted">
        <color indexed="64"/>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813">
    <xf numFmtId="0" fontId="0" fillId="0" borderId="0" xfId="0">
      <alignment vertical="center"/>
    </xf>
    <xf numFmtId="49" fontId="5" fillId="0" borderId="0" xfId="0" applyNumberFormat="1" applyFont="1" applyAlignment="1" applyProtection="1">
      <alignment horizontal="right" vertical="center"/>
      <protection hidden="1"/>
    </xf>
    <xf numFmtId="0" fontId="9" fillId="0" borderId="0" xfId="0" applyFont="1">
      <alignment vertical="center"/>
    </xf>
    <xf numFmtId="0" fontId="29" fillId="0" borderId="0" xfId="0" applyFont="1">
      <alignment vertical="center"/>
    </xf>
    <xf numFmtId="0" fontId="31" fillId="0" borderId="0" xfId="0" applyFont="1">
      <alignment vertical="center"/>
    </xf>
    <xf numFmtId="0" fontId="32" fillId="0" borderId="0" xfId="0" applyFont="1">
      <alignment vertical="center"/>
    </xf>
    <xf numFmtId="0" fontId="0" fillId="0" borderId="10" xfId="0" applyBorder="1">
      <alignment vertical="center"/>
    </xf>
    <xf numFmtId="0" fontId="0" fillId="0" borderId="11" xfId="0" applyBorder="1">
      <alignment vertical="center"/>
    </xf>
    <xf numFmtId="0" fontId="33"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49" fontId="5" fillId="0" borderId="11" xfId="0" applyNumberFormat="1" applyFont="1" applyBorder="1" applyAlignment="1" applyProtection="1">
      <alignment horizontal="center" vertical="center"/>
      <protection hidden="1"/>
    </xf>
    <xf numFmtId="49" fontId="5" fillId="0" borderId="14" xfId="0" applyNumberFormat="1" applyFont="1" applyBorder="1" applyAlignment="1" applyProtection="1">
      <alignment horizontal="right" vertical="center"/>
      <protection hidden="1"/>
    </xf>
    <xf numFmtId="49" fontId="5" fillId="0" borderId="15" xfId="0" applyNumberFormat="1" applyFont="1" applyBorder="1" applyAlignment="1" applyProtection="1">
      <alignment horizontal="right" vertical="center"/>
      <protection hidden="1"/>
    </xf>
    <xf numFmtId="49" fontId="5" fillId="0" borderId="11" xfId="0" applyNumberFormat="1" applyFont="1" applyBorder="1" applyAlignment="1" applyProtection="1">
      <alignment horizontal="righ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6" fillId="0" borderId="0" xfId="0" applyFont="1" applyProtection="1">
      <alignment vertical="center"/>
      <protection hidden="1"/>
    </xf>
    <xf numFmtId="0" fontId="47" fillId="0" borderId="0" xfId="0" applyFont="1" applyAlignment="1" applyProtection="1">
      <alignment horizontal="right"/>
      <protection hidden="1"/>
    </xf>
    <xf numFmtId="0" fontId="48" fillId="0" borderId="0" xfId="0" applyFont="1" applyAlignment="1" applyProtection="1">
      <alignment horizontal="right" vertical="center"/>
      <protection hidden="1"/>
    </xf>
    <xf numFmtId="49" fontId="48" fillId="0" borderId="0" xfId="0" applyNumberFormat="1" applyFont="1" applyProtection="1">
      <alignment vertical="center"/>
      <protection hidden="1"/>
    </xf>
    <xf numFmtId="0" fontId="48" fillId="0" borderId="0" xfId="0" applyFont="1" applyProtection="1">
      <alignment vertical="center"/>
      <protection hidden="1"/>
    </xf>
    <xf numFmtId="0" fontId="49" fillId="0" borderId="0" xfId="0" applyFont="1" applyProtection="1">
      <alignment vertical="center"/>
      <protection hidden="1"/>
    </xf>
    <xf numFmtId="0" fontId="5" fillId="0" borderId="0" xfId="0" applyFont="1" applyAlignment="1" applyProtection="1">
      <alignment vertical="top"/>
      <protection hidden="1"/>
    </xf>
    <xf numFmtId="49" fontId="48" fillId="0" borderId="0" xfId="0" applyNumberFormat="1" applyFont="1" applyAlignment="1" applyProtection="1">
      <alignment horizontal="center" vertical="center"/>
      <protection hidden="1"/>
    </xf>
    <xf numFmtId="0" fontId="51"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9" fillId="0" borderId="0" xfId="0" applyFont="1" applyAlignment="1" applyProtection="1">
      <alignment horizontal="center" vertical="center"/>
      <protection hidden="1"/>
    </xf>
    <xf numFmtId="0" fontId="8" fillId="0" borderId="0" xfId="0" applyFont="1" applyProtection="1">
      <alignment vertical="center"/>
      <protection hidden="1"/>
    </xf>
    <xf numFmtId="0" fontId="9" fillId="0" borderId="16" xfId="0" applyFont="1" applyBorder="1" applyAlignment="1" applyProtection="1">
      <alignment horizontal="right" vertical="center"/>
      <protection hidden="1"/>
    </xf>
    <xf numFmtId="0" fontId="4" fillId="0" borderId="17" xfId="0" applyFont="1" applyBorder="1" applyAlignment="1" applyProtection="1">
      <alignment horizontal="center" vertical="center"/>
      <protection hidden="1"/>
    </xf>
    <xf numFmtId="0" fontId="7" fillId="0" borderId="0" xfId="0" applyFont="1" applyProtection="1">
      <alignment vertical="center"/>
      <protection hidden="1"/>
    </xf>
    <xf numFmtId="0" fontId="43" fillId="0" borderId="0" xfId="0" applyFont="1" applyProtection="1">
      <alignment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3" fillId="0" borderId="19" xfId="0" applyFont="1" applyBorder="1" applyAlignment="1" applyProtection="1">
      <alignment horizontal="center" vertical="center"/>
      <protection hidden="1"/>
    </xf>
    <xf numFmtId="0" fontId="9" fillId="0" borderId="18"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20" xfId="0" applyFont="1" applyBorder="1" applyAlignment="1" applyProtection="1">
      <alignment horizontal="left" vertical="center"/>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left"/>
      <protection hidden="1"/>
    </xf>
    <xf numFmtId="0" fontId="3" fillId="0" borderId="22" xfId="0" applyFont="1" applyBorder="1" applyAlignment="1" applyProtection="1">
      <alignment horizontal="center" vertical="center"/>
      <protection hidden="1"/>
    </xf>
    <xf numFmtId="0" fontId="3" fillId="0" borderId="15" xfId="0" applyFont="1" applyBorder="1" applyAlignment="1" applyProtection="1">
      <alignment horizontal="center" vertical="center"/>
      <protection hidden="1"/>
    </xf>
    <xf numFmtId="0" fontId="9" fillId="0" borderId="22" xfId="0" applyFont="1" applyBorder="1" applyAlignment="1" applyProtection="1">
      <alignment horizontal="center" vertical="center"/>
      <protection hidden="1"/>
    </xf>
    <xf numFmtId="0" fontId="52" fillId="0" borderId="0" xfId="0" applyFont="1" applyAlignment="1" applyProtection="1">
      <alignment horizontal="center" vertical="center"/>
      <protection hidden="1"/>
    </xf>
    <xf numFmtId="0" fontId="55"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6"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6"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2"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51" fillId="0" borderId="0" xfId="0" applyFont="1" applyProtection="1">
      <alignment vertical="center"/>
      <protection hidden="1"/>
    </xf>
    <xf numFmtId="0" fontId="4" fillId="0" borderId="0" xfId="0" applyFont="1" applyProtection="1">
      <alignment vertical="center"/>
      <protection hidden="1"/>
    </xf>
    <xf numFmtId="0" fontId="9" fillId="0" borderId="0" xfId="0" applyFont="1" applyProtection="1">
      <alignment vertical="center"/>
      <protection hidden="1"/>
    </xf>
    <xf numFmtId="0" fontId="1" fillId="25" borderId="16" xfId="0" applyFont="1" applyFill="1" applyBorder="1" applyAlignment="1" applyProtection="1">
      <alignment horizontal="left" vertical="center"/>
      <protection locked="0"/>
    </xf>
    <xf numFmtId="0" fontId="1" fillId="26" borderId="16" xfId="0" applyFont="1" applyFill="1" applyBorder="1" applyAlignment="1" applyProtection="1">
      <alignment horizontal="left" vertical="center"/>
      <protection locked="0"/>
    </xf>
    <xf numFmtId="0" fontId="57"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8" xfId="0" applyFont="1" applyBorder="1" applyProtection="1">
      <alignment vertical="center"/>
      <protection hidden="1"/>
    </xf>
    <xf numFmtId="0" fontId="7" fillId="0" borderId="17" xfId="0" applyFont="1" applyBorder="1" applyProtection="1">
      <alignment vertical="center"/>
      <protection hidden="1"/>
    </xf>
    <xf numFmtId="0" fontId="7" fillId="0" borderId="19" xfId="0" applyFont="1" applyBorder="1" applyProtection="1">
      <alignment vertical="center"/>
      <protection hidden="1"/>
    </xf>
    <xf numFmtId="0" fontId="4" fillId="0" borderId="22" xfId="0" applyFont="1" applyBorder="1" applyAlignment="1" applyProtection="1">
      <alignment horizontal="center" vertical="center"/>
      <protection hidden="1"/>
    </xf>
    <xf numFmtId="0" fontId="4" fillId="0" borderId="15" xfId="0" applyFont="1" applyBorder="1" applyAlignment="1" applyProtection="1">
      <alignment horizontal="center"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5" fillId="0" borderId="24" xfId="0" applyFont="1" applyBorder="1" applyAlignment="1" applyProtection="1">
      <alignment horizontal="left" vertical="top"/>
      <protection hidden="1"/>
    </xf>
    <xf numFmtId="0" fontId="3" fillId="0" borderId="22" xfId="0" applyFont="1" applyBorder="1" applyProtection="1">
      <alignment vertical="center"/>
      <protection hidden="1"/>
    </xf>
    <xf numFmtId="0" fontId="3" fillId="0" borderId="13" xfId="0" applyFont="1" applyBorder="1" applyAlignment="1" applyProtection="1">
      <alignment horizontal="left" vertical="top"/>
      <protection hidden="1"/>
    </xf>
    <xf numFmtId="0" fontId="56" fillId="0" borderId="0" xfId="0" applyFont="1" applyProtection="1">
      <alignment vertical="center"/>
      <protection hidden="1"/>
    </xf>
    <xf numFmtId="0" fontId="57" fillId="0" borderId="0" xfId="0" applyFont="1" applyProtection="1">
      <alignment vertical="center"/>
      <protection hidden="1"/>
    </xf>
    <xf numFmtId="0" fontId="58" fillId="0" borderId="0" xfId="0" applyFont="1" applyAlignment="1" applyProtection="1">
      <alignment horizontal="center" vertical="center"/>
      <protection hidden="1"/>
    </xf>
    <xf numFmtId="0" fontId="57" fillId="0" borderId="0" xfId="0" applyFont="1" applyAlignment="1" applyProtection="1">
      <alignment horizontal="center" vertical="center"/>
      <protection hidden="1"/>
    </xf>
    <xf numFmtId="0" fontId="53" fillId="0" borderId="13" xfId="0" applyFont="1" applyBorder="1" applyAlignment="1" applyProtection="1">
      <alignment horizontal="left" vertical="top" wrapText="1"/>
      <protection hidden="1"/>
    </xf>
    <xf numFmtId="0" fontId="59" fillId="24" borderId="0" xfId="0" applyFont="1" applyFill="1" applyAlignment="1" applyProtection="1">
      <alignment horizontal="left" vertical="center"/>
      <protection hidden="1"/>
    </xf>
    <xf numFmtId="0" fontId="59" fillId="27" borderId="0" xfId="0" applyFont="1" applyFill="1" applyAlignment="1" applyProtection="1">
      <alignment horizontal="left" vertical="center"/>
      <protection hidden="1"/>
    </xf>
    <xf numFmtId="0" fontId="59" fillId="27" borderId="0" xfId="0" applyFont="1" applyFill="1" applyAlignment="1" applyProtection="1">
      <alignment horizontal="center" vertical="center"/>
      <protection hidden="1"/>
    </xf>
    <xf numFmtId="0" fontId="59" fillId="27" borderId="0" xfId="0" applyFont="1" applyFill="1" applyProtection="1">
      <alignment vertical="center"/>
      <protection hidden="1"/>
    </xf>
    <xf numFmtId="0" fontId="30" fillId="0" borderId="0" xfId="0" applyFont="1" applyAlignment="1" applyProtection="1">
      <alignment vertical="center" wrapText="1"/>
      <protection hidden="1"/>
    </xf>
    <xf numFmtId="0" fontId="60" fillId="0" borderId="0" xfId="0" applyFont="1" applyProtection="1">
      <alignment vertical="center"/>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10" fillId="0" borderId="0" xfId="0" applyFont="1" applyProtection="1">
      <alignment vertical="center"/>
      <protection hidden="1"/>
    </xf>
    <xf numFmtId="0" fontId="61" fillId="0" borderId="0" xfId="0" applyFont="1" applyProtection="1">
      <alignment vertical="center"/>
      <protection hidden="1"/>
    </xf>
    <xf numFmtId="0" fontId="62" fillId="0" borderId="0" xfId="0" applyFont="1" applyAlignment="1" applyProtection="1">
      <alignment horizontal="left" vertical="center"/>
      <protection hidden="1"/>
    </xf>
    <xf numFmtId="0" fontId="10" fillId="0" borderId="26" xfId="0" applyFont="1" applyBorder="1" applyProtection="1">
      <alignment vertical="center"/>
      <protection hidden="1"/>
    </xf>
    <xf numFmtId="0" fontId="7" fillId="0" borderId="0" xfId="0" applyFont="1" applyAlignment="1" applyProtection="1">
      <alignment horizontal="left" vertical="center"/>
      <protection hidden="1"/>
    </xf>
    <xf numFmtId="0" fontId="56" fillId="0" borderId="0" xfId="0" applyFont="1" applyAlignment="1" applyProtection="1">
      <alignment horizontal="left" vertical="center"/>
      <protection hidden="1"/>
    </xf>
    <xf numFmtId="0" fontId="3" fillId="0" borderId="16" xfId="0" applyFont="1" applyBorder="1" applyAlignment="1" applyProtection="1">
      <protection hidden="1"/>
    </xf>
    <xf numFmtId="0" fontId="56" fillId="0" borderId="27" xfId="0" applyFont="1" applyBorder="1" applyAlignment="1" applyProtection="1">
      <alignment vertical="top" textRotation="180" shrinkToFit="1"/>
      <protection hidden="1"/>
    </xf>
    <xf numFmtId="0" fontId="3" fillId="0" borderId="17" xfId="0" applyFont="1" applyBorder="1" applyAlignment="1" applyProtection="1">
      <protection hidden="1"/>
    </xf>
    <xf numFmtId="0" fontId="52" fillId="0" borderId="28" xfId="0" applyFont="1" applyBorder="1" applyProtection="1">
      <alignment vertical="center"/>
      <protection hidden="1"/>
    </xf>
    <xf numFmtId="0" fontId="11" fillId="0" borderId="13" xfId="0" applyFont="1" applyBorder="1" applyAlignment="1" applyProtection="1">
      <alignment horizontal="center" vertical="center"/>
      <protection hidden="1"/>
    </xf>
    <xf numFmtId="0" fontId="4" fillId="25" borderId="29" xfId="0" applyFont="1" applyFill="1" applyBorder="1" applyAlignment="1" applyProtection="1">
      <alignment horizontal="center" vertical="center"/>
      <protection locked="0"/>
    </xf>
    <xf numFmtId="0" fontId="4" fillId="25" borderId="30" xfId="0" applyFont="1" applyFill="1" applyBorder="1" applyAlignment="1" applyProtection="1">
      <alignment horizontal="center" vertical="center"/>
      <protection locked="0"/>
    </xf>
    <xf numFmtId="0" fontId="4" fillId="26" borderId="31" xfId="0" applyFont="1" applyFill="1" applyBorder="1" applyAlignment="1" applyProtection="1">
      <alignment horizontal="center" vertical="center" wrapText="1"/>
      <protection locked="0"/>
    </xf>
    <xf numFmtId="0" fontId="4" fillId="26" borderId="32" xfId="0" applyFont="1" applyFill="1" applyBorder="1" applyAlignment="1" applyProtection="1">
      <alignment horizontal="center" vertical="center"/>
      <protection locked="0"/>
    </xf>
    <xf numFmtId="0" fontId="4" fillId="26" borderId="33" xfId="0" applyFont="1" applyFill="1" applyBorder="1" applyAlignment="1" applyProtection="1">
      <alignment horizontal="center" vertical="center"/>
      <protection locked="0"/>
    </xf>
    <xf numFmtId="0" fontId="8" fillId="26" borderId="34" xfId="0" applyFont="1" applyFill="1" applyBorder="1" applyAlignment="1" applyProtection="1">
      <alignment horizontal="center" vertical="center"/>
      <protection hidden="1"/>
    </xf>
    <xf numFmtId="0" fontId="4" fillId="26" borderId="35" xfId="0" applyFont="1" applyFill="1" applyBorder="1" applyAlignment="1" applyProtection="1">
      <alignment horizontal="center" vertical="center" wrapText="1"/>
      <protection locked="0"/>
    </xf>
    <xf numFmtId="0" fontId="8" fillId="26" borderId="36" xfId="0" applyFont="1" applyFill="1" applyBorder="1" applyAlignment="1" applyProtection="1">
      <alignment horizontal="center" vertical="center"/>
      <protection hidden="1"/>
    </xf>
    <xf numFmtId="0" fontId="4" fillId="26" borderId="30" xfId="0" applyFont="1" applyFill="1" applyBorder="1" applyAlignment="1" applyProtection="1">
      <alignment horizontal="center" vertical="center"/>
      <protection locked="0"/>
    </xf>
    <xf numFmtId="0" fontId="8" fillId="26" borderId="37" xfId="0" applyFont="1" applyFill="1" applyBorder="1" applyAlignment="1" applyProtection="1">
      <alignment horizontal="center" vertical="center"/>
      <protection hidden="1"/>
    </xf>
    <xf numFmtId="0" fontId="30" fillId="0" borderId="28" xfId="0" applyFont="1" applyBorder="1" applyAlignment="1" applyProtection="1">
      <alignment horizontal="left" vertical="center"/>
      <protection hidden="1"/>
    </xf>
    <xf numFmtId="0" fontId="62" fillId="0" borderId="20" xfId="0" applyFont="1" applyBorder="1" applyProtection="1">
      <alignment vertical="center"/>
      <protection hidden="1"/>
    </xf>
    <xf numFmtId="0" fontId="8" fillId="0" borderId="0" xfId="0" applyFont="1" applyAlignment="1" applyProtection="1">
      <alignment horizontal="center" vertical="center"/>
      <protection hidden="1"/>
    </xf>
    <xf numFmtId="0" fontId="8" fillId="0" borderId="26" xfId="0" applyFont="1" applyBorder="1" applyAlignment="1" applyProtection="1">
      <alignment horizontal="center" vertical="center"/>
      <protection hidden="1"/>
    </xf>
    <xf numFmtId="0" fontId="9" fillId="0" borderId="10"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26" xfId="0" applyFont="1" applyBorder="1" applyAlignment="1" applyProtection="1">
      <alignment horizontal="left" vertical="center"/>
      <protection hidden="1"/>
    </xf>
    <xf numFmtId="0" fontId="8" fillId="0" borderId="38" xfId="0" applyFont="1" applyBorder="1" applyAlignment="1" applyProtection="1">
      <alignment horizontal="center" vertical="center"/>
      <protection hidden="1"/>
    </xf>
    <xf numFmtId="0" fontId="8" fillId="0" borderId="35" xfId="0" applyFont="1" applyBorder="1" applyAlignment="1" applyProtection="1">
      <alignment horizontal="center" vertical="center"/>
      <protection hidden="1"/>
    </xf>
    <xf numFmtId="0" fontId="33" fillId="0" borderId="39" xfId="0" applyFont="1" applyBorder="1" applyAlignment="1" applyProtection="1">
      <alignment horizontal="center" vertical="top"/>
      <protection hidden="1"/>
    </xf>
    <xf numFmtId="0" fontId="4" fillId="0" borderId="31"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30" xfId="0" applyFont="1" applyBorder="1" applyAlignment="1" applyProtection="1">
      <alignment horizontal="center" vertical="center"/>
      <protection locked="0"/>
    </xf>
    <xf numFmtId="0" fontId="4" fillId="0" borderId="29" xfId="0" applyFont="1" applyBorder="1" applyAlignment="1" applyProtection="1">
      <alignment horizontal="center" vertical="center"/>
      <protection locked="0"/>
    </xf>
    <xf numFmtId="0" fontId="52" fillId="0" borderId="17" xfId="0" applyFont="1" applyBorder="1" applyProtection="1">
      <alignment vertical="center"/>
      <protection hidden="1"/>
    </xf>
    <xf numFmtId="0" fontId="52" fillId="0" borderId="18" xfId="0" applyFont="1" applyBorder="1" applyProtection="1">
      <alignment vertical="center"/>
      <protection hidden="1"/>
    </xf>
    <xf numFmtId="0" fontId="3" fillId="0" borderId="0" xfId="0" applyFont="1" applyAlignment="1" applyProtection="1">
      <alignment horizontal="right"/>
      <protection hidden="1"/>
    </xf>
    <xf numFmtId="0" fontId="46" fillId="26" borderId="40" xfId="0" applyFont="1" applyFill="1" applyBorder="1" applyProtection="1">
      <alignment vertical="center"/>
      <protection locked="0"/>
    </xf>
    <xf numFmtId="0" fontId="9" fillId="0" borderId="0" xfId="0" applyFont="1" applyAlignment="1" applyProtection="1">
      <protection hidden="1"/>
    </xf>
    <xf numFmtId="0" fontId="3" fillId="0" borderId="40" xfId="0" applyFont="1" applyBorder="1" applyAlignment="1" applyProtection="1">
      <alignment horizontal="center" vertical="center"/>
      <protection hidden="1"/>
    </xf>
    <xf numFmtId="0" fontId="9" fillId="0" borderId="40" xfId="0" applyFont="1" applyBorder="1" applyAlignment="1" applyProtection="1">
      <alignment horizontal="center" vertical="center"/>
      <protection hidden="1"/>
    </xf>
    <xf numFmtId="0" fontId="3" fillId="0" borderId="40" xfId="0" applyFont="1" applyBorder="1" applyProtection="1">
      <alignment vertical="center"/>
      <protection hidden="1"/>
    </xf>
    <xf numFmtId="0" fontId="9" fillId="0" borderId="40" xfId="0" applyFont="1" applyBorder="1" applyProtection="1">
      <alignment vertical="center"/>
      <protection hidden="1"/>
    </xf>
    <xf numFmtId="0" fontId="56" fillId="0" borderId="40" xfId="0" applyFont="1" applyBorder="1" applyProtection="1">
      <alignment vertical="center"/>
      <protection hidden="1"/>
    </xf>
    <xf numFmtId="0" fontId="43" fillId="0" borderId="40" xfId="0" applyFont="1" applyBorder="1" applyProtection="1">
      <alignment vertical="center"/>
      <protection hidden="1"/>
    </xf>
    <xf numFmtId="0" fontId="3" fillId="0" borderId="30" xfId="0" applyFont="1" applyBorder="1" applyAlignment="1" applyProtection="1">
      <alignment horizontal="center" vertical="center"/>
      <protection hidden="1"/>
    </xf>
    <xf numFmtId="0" fontId="9" fillId="0" borderId="30" xfId="0" applyFont="1" applyBorder="1" applyAlignment="1" applyProtection="1">
      <alignment horizontal="center" vertical="center"/>
      <protection hidden="1"/>
    </xf>
    <xf numFmtId="0" fontId="56" fillId="0" borderId="40" xfId="0" applyFont="1" applyBorder="1" applyAlignment="1" applyProtection="1">
      <alignment vertical="center" shrinkToFit="1"/>
      <protection hidden="1"/>
    </xf>
    <xf numFmtId="0" fontId="56" fillId="0" borderId="30" xfId="0" applyFont="1" applyBorder="1" applyProtection="1">
      <alignment vertical="center"/>
      <protection hidden="1"/>
    </xf>
    <xf numFmtId="0" fontId="4" fillId="0" borderId="34" xfId="0" applyFont="1" applyBorder="1" applyAlignment="1" applyProtection="1">
      <alignment horizontal="right" vertical="center"/>
      <protection hidden="1"/>
    </xf>
    <xf numFmtId="0" fontId="4" fillId="0" borderId="30" xfId="0" applyFont="1" applyBorder="1" applyAlignment="1" applyProtection="1">
      <alignment horizontal="left" vertical="center"/>
      <protection hidden="1"/>
    </xf>
    <xf numFmtId="0" fontId="4" fillId="0" borderId="29" xfId="0" applyFont="1" applyBorder="1" applyProtection="1">
      <alignment vertical="center"/>
      <protection hidden="1"/>
    </xf>
    <xf numFmtId="0" fontId="4" fillId="0" borderId="34" xfId="0" applyFont="1" applyBorder="1" applyProtection="1">
      <alignment vertical="center"/>
      <protection hidden="1"/>
    </xf>
    <xf numFmtId="0" fontId="4" fillId="0" borderId="30" xfId="0" applyFont="1" applyBorder="1" applyProtection="1">
      <alignment vertical="center"/>
      <protection hidden="1"/>
    </xf>
    <xf numFmtId="0" fontId="4" fillId="0" borderId="34" xfId="0" applyFont="1" applyBorder="1" applyAlignment="1" applyProtection="1">
      <alignment horizontal="right" vertical="center" shrinkToFit="1"/>
      <protection hidden="1"/>
    </xf>
    <xf numFmtId="0" fontId="4" fillId="0" borderId="30" xfId="0" applyFont="1" applyBorder="1" applyAlignment="1" applyProtection="1">
      <alignment horizontal="left" vertical="center" shrinkToFit="1"/>
      <protection hidden="1"/>
    </xf>
    <xf numFmtId="0" fontId="4" fillId="0" borderId="40" xfId="0" applyFont="1" applyBorder="1" applyAlignment="1" applyProtection="1">
      <alignment horizontal="center" vertical="center" shrinkToFit="1"/>
      <protection hidden="1"/>
    </xf>
    <xf numFmtId="0" fontId="4" fillId="0" borderId="30" xfId="0" applyFont="1" applyBorder="1" applyAlignment="1" applyProtection="1">
      <alignment horizontal="center" vertical="center" shrinkToFit="1"/>
      <protection hidden="1"/>
    </xf>
    <xf numFmtId="0" fontId="3" fillId="0" borderId="41" xfId="0" applyFont="1" applyBorder="1" applyProtection="1">
      <alignment vertical="center"/>
      <protection hidden="1"/>
    </xf>
    <xf numFmtId="0" fontId="56" fillId="0" borderId="35" xfId="0" applyFont="1" applyBorder="1" applyProtection="1">
      <alignment vertical="center"/>
      <protection hidden="1"/>
    </xf>
    <xf numFmtId="0" fontId="4" fillId="0" borderId="42" xfId="0" applyFont="1" applyBorder="1" applyAlignment="1" applyProtection="1">
      <alignment horizontal="right" vertical="center" shrinkToFit="1"/>
      <protection hidden="1"/>
    </xf>
    <xf numFmtId="0" fontId="4" fillId="0" borderId="35" xfId="0" applyFont="1" applyBorder="1" applyAlignment="1" applyProtection="1">
      <alignment horizontal="center" vertical="center" shrinkToFit="1"/>
      <protection hidden="1"/>
    </xf>
    <xf numFmtId="0" fontId="4" fillId="0" borderId="41" xfId="0" applyFont="1" applyBorder="1" applyProtection="1">
      <alignment vertical="center"/>
      <protection hidden="1"/>
    </xf>
    <xf numFmtId="0" fontId="56" fillId="0" borderId="41" xfId="0" applyFont="1" applyBorder="1" applyAlignment="1" applyProtection="1">
      <alignment horizontal="center" vertical="center" shrinkToFit="1"/>
      <protection hidden="1"/>
    </xf>
    <xf numFmtId="0" fontId="4" fillId="0" borderId="42" xfId="0" applyFont="1" applyBorder="1" applyAlignment="1" applyProtection="1">
      <alignment horizontal="center" vertical="center" shrinkToFit="1"/>
      <protection hidden="1"/>
    </xf>
    <xf numFmtId="0" fontId="3" fillId="0" borderId="41" xfId="0" applyFont="1" applyBorder="1" applyAlignment="1" applyProtection="1">
      <alignment horizontal="right" vertical="center"/>
      <protection hidden="1"/>
    </xf>
    <xf numFmtId="0" fontId="9" fillId="0" borderId="41" xfId="0" applyFont="1" applyBorder="1" applyAlignment="1" applyProtection="1">
      <alignment horizontal="center" vertical="center"/>
      <protection hidden="1"/>
    </xf>
    <xf numFmtId="0" fontId="9" fillId="0" borderId="35" xfId="0" applyFont="1" applyBorder="1" applyAlignment="1" applyProtection="1">
      <alignment horizontal="center" vertical="center"/>
      <protection hidden="1"/>
    </xf>
    <xf numFmtId="0" fontId="4" fillId="0" borderId="43" xfId="0" applyFont="1" applyBorder="1" applyAlignment="1" applyProtection="1">
      <alignment horizontal="center" vertical="center"/>
      <protection locked="0"/>
    </xf>
    <xf numFmtId="0" fontId="4" fillId="0" borderId="44" xfId="0" applyFont="1" applyBorder="1" applyAlignment="1" applyProtection="1">
      <alignment horizontal="right" vertical="center"/>
      <protection locked="0"/>
    </xf>
    <xf numFmtId="0" fontId="4" fillId="0" borderId="45" xfId="0" applyFont="1" applyBorder="1" applyAlignment="1" applyProtection="1">
      <alignment horizontal="right" vertical="center"/>
      <protection locked="0"/>
    </xf>
    <xf numFmtId="0" fontId="4" fillId="0" borderId="45" xfId="0" applyFont="1" applyBorder="1" applyAlignment="1" applyProtection="1">
      <alignment horizontal="center" vertical="center"/>
      <protection hidden="1"/>
    </xf>
    <xf numFmtId="0" fontId="4" fillId="0" borderId="46" xfId="0" applyFont="1" applyBorder="1" applyAlignment="1" applyProtection="1">
      <alignment horizontal="center" vertical="center"/>
      <protection locked="0"/>
    </xf>
    <xf numFmtId="0" fontId="4" fillId="0" borderId="47" xfId="0" applyFont="1" applyBorder="1" applyAlignment="1" applyProtection="1">
      <alignment horizontal="center" vertical="center"/>
      <protection locked="0"/>
    </xf>
    <xf numFmtId="0" fontId="4" fillId="0" borderId="48" xfId="0" applyFont="1" applyBorder="1" applyAlignment="1" applyProtection="1">
      <alignment horizontal="center" vertical="center"/>
      <protection locked="0"/>
    </xf>
    <xf numFmtId="0" fontId="4" fillId="0" borderId="39" xfId="0" applyFont="1" applyBorder="1" applyAlignment="1" applyProtection="1">
      <alignment horizontal="center" vertical="center"/>
      <protection locked="0"/>
    </xf>
    <xf numFmtId="0" fontId="4" fillId="0" borderId="30" xfId="0" applyFont="1" applyBorder="1" applyAlignment="1" applyProtection="1">
      <alignment horizontal="right" vertical="center"/>
      <protection locked="0"/>
    </xf>
    <xf numFmtId="0" fontId="4" fillId="0" borderId="39" xfId="0" applyFont="1" applyBorder="1" applyAlignment="1" applyProtection="1">
      <alignment horizontal="right" vertical="center"/>
      <protection locked="0"/>
    </xf>
    <xf numFmtId="0" fontId="4" fillId="0" borderId="39" xfId="0" applyFont="1" applyBorder="1" applyAlignment="1" applyProtection="1">
      <alignment horizontal="center" vertical="center"/>
      <protection hidden="1"/>
    </xf>
    <xf numFmtId="0" fontId="4" fillId="0" borderId="49" xfId="0" applyFont="1" applyBorder="1" applyAlignment="1" applyProtection="1">
      <alignment horizontal="right" vertical="center"/>
      <protection locked="0"/>
    </xf>
    <xf numFmtId="0" fontId="4" fillId="0" borderId="50" xfId="0" applyFont="1" applyBorder="1" applyAlignment="1" applyProtection="1">
      <alignment horizontal="right" vertical="center"/>
      <protection locked="0"/>
    </xf>
    <xf numFmtId="0" fontId="4" fillId="0" borderId="51" xfId="0" applyFont="1" applyBorder="1" applyAlignment="1" applyProtection="1">
      <alignment horizontal="right" vertical="center"/>
      <protection locked="0"/>
    </xf>
    <xf numFmtId="0" fontId="4" fillId="0" borderId="52" xfId="0" applyFont="1" applyBorder="1" applyAlignment="1" applyProtection="1">
      <alignment horizontal="center" vertical="center"/>
      <protection hidden="1"/>
    </xf>
    <xf numFmtId="0" fontId="4" fillId="0" borderId="53" xfId="0" applyFont="1" applyBorder="1" applyAlignment="1" applyProtection="1">
      <alignment horizontal="center" vertical="center"/>
      <protection locked="0"/>
    </xf>
    <xf numFmtId="0" fontId="4" fillId="0" borderId="44" xfId="0" applyFont="1" applyBorder="1" applyAlignment="1" applyProtection="1">
      <alignment horizontal="center" vertical="center"/>
      <protection locked="0"/>
    </xf>
    <xf numFmtId="0" fontId="4" fillId="0" borderId="54" xfId="0" applyFont="1" applyBorder="1" applyAlignment="1" applyProtection="1">
      <alignment horizontal="center" vertical="center"/>
      <protection locked="0"/>
    </xf>
    <xf numFmtId="0" fontId="4" fillId="0" borderId="55" xfId="0" applyFont="1" applyBorder="1" applyAlignment="1" applyProtection="1">
      <alignment horizontal="center" vertical="center"/>
      <protection locked="0"/>
    </xf>
    <xf numFmtId="0" fontId="1" fillId="0" borderId="55" xfId="0" applyFont="1" applyBorder="1" applyProtection="1">
      <alignment vertical="center"/>
      <protection hidden="1"/>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56" fillId="0" borderId="0" xfId="0" applyFont="1" applyAlignment="1" applyProtection="1">
      <alignment vertical="center" shrinkToFit="1"/>
      <protection hidden="1"/>
    </xf>
    <xf numFmtId="0" fontId="4" fillId="0" borderId="0" xfId="0" applyFont="1" applyAlignment="1" applyProtection="1">
      <alignment horizontal="right" vertical="center" shrinkToFit="1"/>
      <protection hidden="1"/>
    </xf>
    <xf numFmtId="0" fontId="4" fillId="0" borderId="0" xfId="0" applyFont="1" applyAlignment="1" applyProtection="1">
      <alignment horizontal="left" vertical="center" shrinkToFit="1"/>
      <protection hidden="1"/>
    </xf>
    <xf numFmtId="0" fontId="4" fillId="0" borderId="0" xfId="0" applyFont="1" applyAlignment="1" applyProtection="1">
      <alignment horizontal="center" vertical="center" shrinkToFit="1"/>
      <protection hidden="1"/>
    </xf>
    <xf numFmtId="0" fontId="9" fillId="0" borderId="38" xfId="0" applyFont="1" applyBorder="1" applyAlignment="1" applyProtection="1">
      <alignment horizontal="left" vertical="center"/>
      <protection hidden="1"/>
    </xf>
    <xf numFmtId="0" fontId="9" fillId="0" borderId="50" xfId="0" applyFont="1" applyBorder="1" applyAlignment="1" applyProtection="1">
      <alignment horizontal="left" vertical="center"/>
      <protection hidden="1"/>
    </xf>
    <xf numFmtId="0" fontId="10" fillId="0" borderId="13" xfId="0" applyFont="1" applyBorder="1" applyAlignment="1" applyProtection="1">
      <alignment horizontal="left" vertical="top" wrapText="1"/>
      <protection hidden="1"/>
    </xf>
    <xf numFmtId="0" fontId="4" fillId="0" borderId="26" xfId="0" applyFont="1" applyBorder="1" applyAlignment="1" applyProtection="1">
      <alignment horizontal="center" vertical="center"/>
      <protection locked="0"/>
    </xf>
    <xf numFmtId="0" fontId="4" fillId="0" borderId="45" xfId="0" applyFont="1" applyBorder="1" applyAlignment="1" applyProtection="1">
      <alignment horizontal="center" vertical="center"/>
      <protection locked="0"/>
    </xf>
    <xf numFmtId="0" fontId="9" fillId="0" borderId="46" xfId="0" applyFont="1" applyBorder="1" applyAlignment="1" applyProtection="1">
      <alignment horizontal="left" vertical="center"/>
      <protection hidden="1"/>
    </xf>
    <xf numFmtId="0" fontId="1" fillId="0" borderId="0" xfId="0" applyFont="1" applyProtection="1">
      <alignment vertical="center"/>
      <protection hidden="1"/>
    </xf>
    <xf numFmtId="0" fontId="51" fillId="27" borderId="0" xfId="0" applyFont="1" applyFill="1" applyAlignment="1" applyProtection="1">
      <alignment horizontal="center" vertical="center"/>
      <protection hidden="1"/>
    </xf>
    <xf numFmtId="0" fontId="51" fillId="27" borderId="0" xfId="0" applyFont="1" applyFill="1" applyProtection="1">
      <alignment vertical="center"/>
      <protection hidden="1"/>
    </xf>
    <xf numFmtId="0" fontId="60" fillId="28" borderId="16" xfId="0" applyFont="1" applyFill="1" applyBorder="1" applyProtection="1">
      <alignment vertical="center"/>
      <protection locked="0"/>
    </xf>
    <xf numFmtId="0" fontId="60" fillId="28" borderId="16" xfId="0" applyFont="1" applyFill="1" applyBorder="1" applyAlignment="1" applyProtection="1">
      <alignment vertical="center" shrinkToFit="1"/>
      <protection locked="0"/>
    </xf>
    <xf numFmtId="0" fontId="3" fillId="0" borderId="13" xfId="0" applyFont="1" applyBorder="1" applyAlignment="1" applyProtection="1">
      <alignment vertical="top"/>
      <protection hidden="1"/>
    </xf>
    <xf numFmtId="0" fontId="3" fillId="0" borderId="12" xfId="0" applyFont="1" applyBorder="1" applyAlignment="1" applyProtection="1">
      <alignment horizontal="left" vertical="top"/>
      <protection hidden="1"/>
    </xf>
    <xf numFmtId="0" fontId="30" fillId="0" borderId="22" xfId="0" applyFont="1" applyBorder="1" applyAlignment="1" applyProtection="1">
      <protection hidden="1"/>
    </xf>
    <xf numFmtId="0" fontId="55" fillId="0" borderId="0" xfId="0" applyFont="1" applyProtection="1">
      <alignment vertical="center"/>
      <protection hidden="1"/>
    </xf>
    <xf numFmtId="0" fontId="33" fillId="0" borderId="23" xfId="0" applyFont="1" applyBorder="1" applyProtection="1">
      <alignment vertical="center"/>
      <protection hidden="1"/>
    </xf>
    <xf numFmtId="0" fontId="1" fillId="25" borderId="16" xfId="0" applyFont="1" applyFill="1" applyBorder="1" applyAlignment="1" applyProtection="1">
      <alignment horizontal="left" vertical="center"/>
      <protection hidden="1"/>
    </xf>
    <xf numFmtId="0" fontId="4" fillId="0" borderId="27" xfId="0" applyFont="1" applyBorder="1" applyAlignment="1" applyProtection="1">
      <alignment horizontal="center" vertical="center"/>
      <protection locked="0"/>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14" xfId="0" applyFont="1" applyBorder="1" applyAlignment="1">
      <alignment horizontal="center" vertical="center"/>
    </xf>
    <xf numFmtId="0" fontId="3" fillId="0" borderId="23" xfId="0" applyFont="1" applyBorder="1" applyAlignment="1" applyProtection="1">
      <alignment horizontal="left" vertical="center"/>
      <protection hidden="1"/>
    </xf>
    <xf numFmtId="0" fontId="53" fillId="0" borderId="20" xfId="0" applyFont="1" applyBorder="1" applyAlignment="1" applyProtection="1">
      <alignment horizontal="left" vertical="center"/>
      <protection hidden="1"/>
    </xf>
    <xf numFmtId="0" fontId="53" fillId="0" borderId="0" xfId="0" applyFont="1" applyProtection="1">
      <alignment vertical="center"/>
      <protection hidden="1"/>
    </xf>
    <xf numFmtId="0" fontId="10" fillId="0" borderId="20" xfId="0" applyFont="1" applyBorder="1" applyAlignment="1" applyProtection="1">
      <alignment horizontal="left" vertical="center"/>
      <protection hidden="1"/>
    </xf>
    <xf numFmtId="0" fontId="65" fillId="0" borderId="0" xfId="0" applyFont="1" applyAlignment="1" applyProtection="1">
      <alignment horizontal="center" vertical="center"/>
      <protection hidden="1"/>
    </xf>
    <xf numFmtId="0" fontId="29" fillId="0" borderId="13" xfId="0" applyFont="1" applyBorder="1" applyAlignment="1" applyProtection="1">
      <alignment horizontal="center" vertical="center"/>
      <protection hidden="1"/>
    </xf>
    <xf numFmtId="0" fontId="57" fillId="0" borderId="0" xfId="0" applyFont="1" applyAlignment="1" applyProtection="1">
      <alignment horizontal="left" vertical="center"/>
      <protection hidden="1"/>
    </xf>
    <xf numFmtId="0" fontId="31" fillId="0" borderId="16" xfId="0" applyFont="1" applyBorder="1" applyAlignment="1" applyProtection="1">
      <alignment horizontal="center" vertical="center"/>
      <protection hidden="1"/>
    </xf>
    <xf numFmtId="0" fontId="4" fillId="0" borderId="56" xfId="0" applyFont="1" applyBorder="1" applyAlignment="1" applyProtection="1">
      <alignment horizontal="center" vertical="center"/>
      <protection locked="0"/>
    </xf>
    <xf numFmtId="0" fontId="30" fillId="0" borderId="35" xfId="0" applyFont="1" applyBorder="1" applyAlignment="1">
      <alignment horizontal="center" vertical="center"/>
    </xf>
    <xf numFmtId="0" fontId="53" fillId="0" borderId="13" xfId="0" applyFont="1" applyBorder="1" applyAlignment="1" applyProtection="1">
      <alignment vertical="center" wrapText="1"/>
      <protection hidden="1"/>
    </xf>
    <xf numFmtId="0" fontId="4" fillId="0" borderId="35" xfId="0" applyFont="1" applyBorder="1" applyAlignment="1" applyProtection="1">
      <alignment horizontal="center" vertical="center"/>
      <protection locked="0"/>
    </xf>
    <xf numFmtId="0" fontId="8" fillId="0" borderId="34" xfId="0" applyFont="1" applyBorder="1" applyAlignment="1" applyProtection="1">
      <alignment horizontal="center" vertical="center"/>
      <protection hidden="1"/>
    </xf>
    <xf numFmtId="0" fontId="1" fillId="0" borderId="57" xfId="0" applyFont="1" applyBorder="1" applyProtection="1">
      <alignment vertical="center"/>
      <protection hidden="1"/>
    </xf>
    <xf numFmtId="0" fontId="4" fillId="28" borderId="31" xfId="0" applyFont="1" applyFill="1" applyBorder="1" applyAlignment="1" applyProtection="1">
      <alignment horizontal="center" vertical="center"/>
      <protection locked="0"/>
    </xf>
    <xf numFmtId="0" fontId="10" fillId="0" borderId="40" xfId="0" applyFont="1" applyBorder="1" applyAlignment="1" applyProtection="1">
      <alignment vertical="center" shrinkToFit="1"/>
      <protection hidden="1"/>
    </xf>
    <xf numFmtId="0" fontId="1" fillId="0" borderId="34" xfId="0" applyFont="1" applyBorder="1" applyAlignment="1" applyProtection="1">
      <alignment horizontal="center" vertical="center"/>
      <protection hidden="1"/>
    </xf>
    <xf numFmtId="0" fontId="1" fillId="0" borderId="0" xfId="0" applyFont="1" applyAlignment="1" applyProtection="1">
      <alignment horizontal="center" vertical="center"/>
      <protection hidden="1"/>
    </xf>
    <xf numFmtId="0" fontId="1" fillId="0" borderId="34" xfId="0" applyFont="1" applyBorder="1" applyProtection="1">
      <alignment vertical="center"/>
      <protection hidden="1"/>
    </xf>
    <xf numFmtId="0" fontId="1" fillId="0" borderId="42" xfId="0" applyFont="1" applyBorder="1" applyProtection="1">
      <alignment vertical="center"/>
      <protection hidden="1"/>
    </xf>
    <xf numFmtId="0" fontId="1" fillId="0" borderId="35" xfId="0" applyFont="1" applyBorder="1" applyProtection="1">
      <alignment vertical="center"/>
      <protection hidden="1"/>
    </xf>
    <xf numFmtId="0" fontId="1" fillId="0" borderId="0" xfId="0" applyFont="1" applyAlignment="1" applyProtection="1">
      <alignment horizontal="left" vertical="center"/>
      <protection hidden="1"/>
    </xf>
    <xf numFmtId="0" fontId="1" fillId="0" borderId="40" xfId="0" applyFont="1" applyBorder="1" applyProtection="1">
      <alignment vertical="center"/>
      <protection hidden="1"/>
    </xf>
    <xf numFmtId="0" fontId="1" fillId="25" borderId="16" xfId="0" applyFont="1" applyFill="1" applyBorder="1" applyAlignment="1" applyProtection="1">
      <alignment horizontal="left" vertical="center" shrinkToFit="1"/>
      <protection locked="0"/>
    </xf>
    <xf numFmtId="0" fontId="6" fillId="0" borderId="0" xfId="0" applyFont="1" applyAlignment="1" applyProtection="1">
      <alignment horizontal="left" vertical="center"/>
      <protection hidden="1"/>
    </xf>
    <xf numFmtId="0" fontId="9" fillId="25" borderId="16" xfId="0" applyFont="1" applyFill="1" applyBorder="1" applyProtection="1">
      <alignment vertical="center"/>
      <protection locked="0"/>
    </xf>
    <xf numFmtId="0" fontId="10" fillId="0" borderId="13" xfId="0" applyFont="1" applyBorder="1" applyAlignment="1" applyProtection="1">
      <alignment vertical="top" wrapText="1"/>
      <protection hidden="1"/>
    </xf>
    <xf numFmtId="0" fontId="4" fillId="0" borderId="58" xfId="0" applyFont="1" applyBorder="1" applyAlignment="1" applyProtection="1">
      <alignment horizontal="right" vertical="center"/>
      <protection locked="0"/>
    </xf>
    <xf numFmtId="0" fontId="67" fillId="0" borderId="10" xfId="0" applyFont="1" applyBorder="1" applyAlignment="1" applyProtection="1">
      <alignment horizontal="left" vertical="center"/>
      <protection hidden="1"/>
    </xf>
    <xf numFmtId="0" fontId="67" fillId="0" borderId="12" xfId="0" applyFont="1" applyBorder="1" applyAlignment="1" applyProtection="1">
      <alignment horizontal="left" vertical="center"/>
      <protection hidden="1"/>
    </xf>
    <xf numFmtId="0" fontId="67" fillId="0" borderId="0" xfId="0" applyFont="1" applyAlignment="1" applyProtection="1">
      <alignment horizontal="right" vertical="center"/>
      <protection hidden="1"/>
    </xf>
    <xf numFmtId="0" fontId="9" fillId="0" borderId="0" xfId="0" applyFont="1" applyAlignment="1" applyProtection="1">
      <alignment horizontal="right" vertical="center"/>
      <protection hidden="1"/>
    </xf>
    <xf numFmtId="0" fontId="57" fillId="0" borderId="15" xfId="0" applyFont="1" applyBorder="1" applyAlignment="1" applyProtection="1">
      <alignment horizontal="center" vertical="center"/>
      <protection hidden="1"/>
    </xf>
    <xf numFmtId="0" fontId="68" fillId="0" borderId="0" xfId="0" applyFont="1">
      <alignment vertical="center"/>
    </xf>
    <xf numFmtId="0" fontId="69" fillId="0" borderId="0" xfId="0" applyFont="1">
      <alignment vertical="center"/>
    </xf>
    <xf numFmtId="49" fontId="68" fillId="0" borderId="0" xfId="0" applyNumberFormat="1" applyFont="1" applyAlignment="1">
      <alignment horizontal="right" vertical="center"/>
    </xf>
    <xf numFmtId="49" fontId="71" fillId="0" borderId="0" xfId="0" applyNumberFormat="1" applyFont="1" applyAlignment="1">
      <alignment horizontal="right" vertical="center"/>
    </xf>
    <xf numFmtId="0" fontId="71" fillId="0" borderId="0" xfId="0" applyFont="1">
      <alignment vertical="center"/>
    </xf>
    <xf numFmtId="0" fontId="30" fillId="0" borderId="0" xfId="0" applyFont="1" applyAlignment="1" applyProtection="1">
      <alignment horizontal="left" vertical="center" wrapText="1"/>
      <protection hidden="1"/>
    </xf>
    <xf numFmtId="0" fontId="3" fillId="0" borderId="21" xfId="0" applyFont="1" applyBorder="1" applyAlignment="1" applyProtection="1">
      <alignment horizontal="center" vertical="center" textRotation="255"/>
      <protection hidden="1"/>
    </xf>
    <xf numFmtId="0" fontId="3" fillId="0" borderId="22" xfId="0" applyFont="1" applyBorder="1" applyAlignment="1" applyProtection="1">
      <alignment horizontal="center" vertical="center" textRotation="255"/>
      <protection hidden="1"/>
    </xf>
    <xf numFmtId="0" fontId="3" fillId="0" borderId="15" xfId="0" applyFont="1" applyBorder="1" applyAlignment="1" applyProtection="1">
      <alignment horizontal="center" vertical="center" textRotation="255"/>
      <protection hidden="1"/>
    </xf>
    <xf numFmtId="0" fontId="3" fillId="0" borderId="12" xfId="0" applyFont="1" applyBorder="1" applyAlignment="1" applyProtection="1">
      <alignment horizontal="center" vertical="center" textRotation="255"/>
      <protection hidden="1"/>
    </xf>
    <xf numFmtId="0" fontId="3" fillId="0" borderId="13" xfId="0" applyFont="1" applyBorder="1" applyAlignment="1" applyProtection="1">
      <alignment horizontal="center" vertical="center" textRotation="255"/>
      <protection hidden="1"/>
    </xf>
    <xf numFmtId="0" fontId="3" fillId="0" borderId="14" xfId="0" applyFont="1" applyBorder="1" applyAlignment="1" applyProtection="1">
      <alignment horizontal="center" vertical="center" textRotation="255"/>
      <protection hidden="1"/>
    </xf>
    <xf numFmtId="0" fontId="1" fillId="28" borderId="16" xfId="0" applyFont="1" applyFill="1" applyBorder="1" applyAlignment="1" applyProtection="1">
      <alignment vertical="center" shrinkToFit="1"/>
      <protection locked="0"/>
    </xf>
    <xf numFmtId="0" fontId="53" fillId="0" borderId="13" xfId="0" applyFont="1" applyBorder="1" applyAlignment="1" applyProtection="1">
      <alignment vertical="top" wrapText="1"/>
      <protection hidden="1"/>
    </xf>
    <xf numFmtId="0" fontId="1" fillId="0" borderId="59" xfId="0" applyFont="1" applyBorder="1" applyProtection="1">
      <alignment vertical="center"/>
      <protection hidden="1"/>
    </xf>
    <xf numFmtId="0" fontId="1" fillId="0" borderId="18" xfId="0" applyFont="1" applyBorder="1" applyAlignment="1" applyProtection="1">
      <alignment horizontal="center" vertical="center"/>
      <protection hidden="1"/>
    </xf>
    <xf numFmtId="0" fontId="1" fillId="0" borderId="60" xfId="0" applyFont="1" applyBorder="1" applyAlignment="1" applyProtection="1">
      <alignment horizontal="center" vertical="center"/>
      <protection hidden="1"/>
    </xf>
    <xf numFmtId="0" fontId="1" fillId="0" borderId="52" xfId="0" applyFont="1" applyBorder="1" applyProtection="1">
      <alignment vertical="center"/>
      <protection hidden="1"/>
    </xf>
    <xf numFmtId="0" fontId="1" fillId="25" borderId="20" xfId="0" applyFont="1" applyFill="1" applyBorder="1" applyAlignment="1" applyProtection="1">
      <alignment horizontal="center" vertical="center"/>
      <protection hidden="1"/>
    </xf>
    <xf numFmtId="0" fontId="4" fillId="25" borderId="31" xfId="0" applyFont="1" applyFill="1" applyBorder="1" applyAlignment="1" applyProtection="1">
      <alignment horizontal="center" vertical="center"/>
      <protection locked="0"/>
    </xf>
    <xf numFmtId="0" fontId="4" fillId="25" borderId="32" xfId="0" applyFont="1" applyFill="1" applyBorder="1" applyAlignment="1" applyProtection="1">
      <alignment horizontal="center" vertical="center"/>
      <protection locked="0"/>
    </xf>
    <xf numFmtId="0" fontId="1" fillId="25" borderId="23" xfId="0" applyFont="1" applyFill="1" applyBorder="1" applyProtection="1">
      <alignment vertical="center"/>
      <protection hidden="1"/>
    </xf>
    <xf numFmtId="0" fontId="8" fillId="25" borderId="42" xfId="0" applyFont="1" applyFill="1" applyBorder="1" applyAlignment="1" applyProtection="1">
      <alignment horizontal="center" vertical="center"/>
      <protection hidden="1"/>
    </xf>
    <xf numFmtId="0" fontId="1" fillId="25" borderId="24" xfId="0" applyFont="1" applyFill="1" applyBorder="1" applyProtection="1">
      <alignment vertical="center"/>
      <protection hidden="1"/>
    </xf>
    <xf numFmtId="0" fontId="4" fillId="25" borderId="61" xfId="0" applyFont="1" applyFill="1" applyBorder="1" applyAlignment="1" applyProtection="1">
      <alignment horizontal="center" vertical="center"/>
      <protection locked="0"/>
    </xf>
    <xf numFmtId="0" fontId="4" fillId="25" borderId="62" xfId="0" applyFont="1" applyFill="1" applyBorder="1" applyAlignment="1" applyProtection="1">
      <alignment horizontal="center" vertical="center"/>
      <protection locked="0"/>
    </xf>
    <xf numFmtId="0" fontId="1" fillId="0" borderId="12" xfId="0" applyFont="1" applyBorder="1" applyProtection="1">
      <alignment vertical="center"/>
      <protection hidden="1"/>
    </xf>
    <xf numFmtId="0" fontId="1" fillId="0" borderId="13" xfId="0" applyFont="1" applyBorder="1" applyProtection="1">
      <alignment vertical="center"/>
      <protection hidden="1"/>
    </xf>
    <xf numFmtId="0" fontId="1" fillId="0" borderId="14" xfId="0" applyFont="1" applyBorder="1" applyProtection="1">
      <alignment vertical="center"/>
      <protection hidden="1"/>
    </xf>
    <xf numFmtId="0" fontId="1" fillId="0" borderId="24" xfId="0" applyFont="1" applyBorder="1" applyProtection="1">
      <alignment vertical="center"/>
      <protection hidden="1"/>
    </xf>
    <xf numFmtId="0" fontId="30" fillId="0" borderId="61" xfId="0" applyFont="1" applyBorder="1" applyAlignment="1">
      <alignment horizontal="center" vertical="center"/>
    </xf>
    <xf numFmtId="0" fontId="1" fillId="0" borderId="63" xfId="0" applyFont="1" applyBorder="1" applyProtection="1">
      <alignment vertical="center"/>
      <protection hidden="1"/>
    </xf>
    <xf numFmtId="0" fontId="30" fillId="0" borderId="23" xfId="0" applyFont="1" applyBorder="1" applyAlignment="1" applyProtection="1">
      <alignment horizontal="center" vertical="center"/>
      <protection hidden="1"/>
    </xf>
    <xf numFmtId="0" fontId="62" fillId="0" borderId="57" xfId="0" applyFont="1" applyBorder="1" applyAlignment="1" applyProtection="1">
      <alignment horizontal="center" vertical="center" wrapText="1"/>
      <protection hidden="1"/>
    </xf>
    <xf numFmtId="0" fontId="20" fillId="0" borderId="24" xfId="0" applyFont="1" applyBorder="1" applyProtection="1">
      <alignment vertical="center"/>
      <protection hidden="1"/>
    </xf>
    <xf numFmtId="0" fontId="62" fillId="0" borderId="63" xfId="0" applyFont="1" applyBorder="1" applyAlignment="1" applyProtection="1">
      <alignment horizontal="center" vertical="center" wrapText="1"/>
      <protection hidden="1"/>
    </xf>
    <xf numFmtId="0" fontId="1" fillId="0" borderId="55" xfId="0" applyFont="1" applyBorder="1" applyAlignment="1" applyProtection="1">
      <alignment horizontal="center" vertical="center"/>
      <protection hidden="1"/>
    </xf>
    <xf numFmtId="0" fontId="1" fillId="26" borderId="57" xfId="0" applyFont="1" applyFill="1" applyBorder="1" applyAlignment="1" applyProtection="1">
      <alignment horizontal="center" vertical="center"/>
      <protection hidden="1"/>
    </xf>
    <xf numFmtId="0" fontId="1" fillId="26" borderId="64" xfId="0" applyFont="1" applyFill="1" applyBorder="1" applyAlignment="1" applyProtection="1">
      <alignment horizontal="center" vertical="center"/>
      <protection hidden="1"/>
    </xf>
    <xf numFmtId="0" fontId="1" fillId="28" borderId="55" xfId="0" applyFont="1" applyFill="1" applyBorder="1" applyProtection="1">
      <alignment vertical="center"/>
      <protection hidden="1"/>
    </xf>
    <xf numFmtId="0" fontId="30" fillId="0" borderId="65" xfId="0" applyFont="1" applyBorder="1" applyAlignment="1" applyProtection="1">
      <alignment vertical="center" shrinkToFit="1"/>
      <protection hidden="1"/>
    </xf>
    <xf numFmtId="0" fontId="1" fillId="0" borderId="33" xfId="0" applyFont="1" applyBorder="1" applyAlignment="1" applyProtection="1">
      <alignment horizontal="right" vertical="center"/>
      <protection hidden="1"/>
    </xf>
    <xf numFmtId="0" fontId="30" fillId="0" borderId="66" xfId="0" applyFont="1" applyBorder="1" applyAlignment="1" applyProtection="1">
      <alignment horizontal="center" vertical="center" shrinkToFit="1"/>
      <protection hidden="1"/>
    </xf>
    <xf numFmtId="0" fontId="1" fillId="0" borderId="57" xfId="0" applyFont="1" applyBorder="1" applyAlignment="1" applyProtection="1">
      <alignment horizontal="right" vertical="center"/>
      <protection hidden="1"/>
    </xf>
    <xf numFmtId="0" fontId="8" fillId="0" borderId="67" xfId="0" applyFont="1" applyBorder="1" applyAlignment="1" applyProtection="1">
      <alignment horizontal="center" vertical="center"/>
      <protection hidden="1"/>
    </xf>
    <xf numFmtId="0" fontId="1" fillId="0" borderId="63" xfId="0" applyFont="1" applyBorder="1" applyAlignment="1" applyProtection="1">
      <alignment horizontal="right" vertical="center"/>
      <protection hidden="1"/>
    </xf>
    <xf numFmtId="0" fontId="1" fillId="0" borderId="33" xfId="0" applyFont="1" applyBorder="1" applyProtection="1">
      <alignment vertical="center"/>
      <protection hidden="1"/>
    </xf>
    <xf numFmtId="0" fontId="1" fillId="0" borderId="28" xfId="0" applyFont="1" applyBorder="1" applyAlignment="1" applyProtection="1">
      <alignment horizontal="center" vertical="center"/>
      <protection hidden="1"/>
    </xf>
    <xf numFmtId="0" fontId="1" fillId="0" borderId="68" xfId="0" applyFont="1" applyBorder="1" applyAlignment="1" applyProtection="1">
      <alignment horizontal="center" vertical="center"/>
      <protection hidden="1"/>
    </xf>
    <xf numFmtId="0" fontId="1" fillId="0" borderId="69" xfId="0" applyFont="1" applyBorder="1" applyAlignment="1" applyProtection="1">
      <alignment horizontal="center" vertical="center"/>
      <protection hidden="1"/>
    </xf>
    <xf numFmtId="0" fontId="1" fillId="0" borderId="70" xfId="0" applyFont="1" applyBorder="1" applyAlignment="1" applyProtection="1">
      <alignment horizontal="center" vertical="center"/>
      <protection hidden="1"/>
    </xf>
    <xf numFmtId="0" fontId="1" fillId="0" borderId="71" xfId="0" applyFont="1" applyBorder="1" applyProtection="1">
      <alignment vertical="center"/>
      <protection hidden="1"/>
    </xf>
    <xf numFmtId="0" fontId="1" fillId="0" borderId="57" xfId="0" applyFont="1" applyBorder="1" applyAlignment="1" applyProtection="1">
      <alignment horizontal="center" vertical="center"/>
      <protection hidden="1"/>
    </xf>
    <xf numFmtId="0" fontId="1" fillId="0" borderId="33" xfId="0" applyFont="1" applyBorder="1" applyAlignment="1" applyProtection="1">
      <alignment horizontal="center" vertical="center"/>
      <protection hidden="1"/>
    </xf>
    <xf numFmtId="0" fontId="1" fillId="0" borderId="52" xfId="0" applyFont="1" applyBorder="1" applyAlignment="1" applyProtection="1">
      <alignment horizontal="center" vertical="center"/>
      <protection hidden="1"/>
    </xf>
    <xf numFmtId="0" fontId="1" fillId="0" borderId="69" xfId="0" applyFont="1" applyBorder="1" applyAlignment="1" applyProtection="1">
      <alignment horizontal="right" vertical="center"/>
      <protection hidden="1"/>
    </xf>
    <xf numFmtId="0" fontId="4" fillId="0" borderId="72" xfId="0" applyFont="1" applyBorder="1" applyAlignment="1" applyProtection="1">
      <alignment horizontal="center" vertical="center"/>
      <protection locked="0"/>
    </xf>
    <xf numFmtId="0" fontId="4" fillId="0" borderId="73" xfId="0" applyFont="1" applyBorder="1" applyAlignment="1" applyProtection="1">
      <alignment horizontal="center" vertical="center"/>
      <protection locked="0"/>
    </xf>
    <xf numFmtId="0" fontId="4" fillId="0" borderId="33" xfId="0" applyFont="1" applyBorder="1" applyAlignment="1" applyProtection="1">
      <alignment horizontal="center" vertical="center"/>
      <protection locked="0"/>
    </xf>
    <xf numFmtId="0" fontId="1" fillId="0" borderId="23" xfId="0" applyFont="1" applyBorder="1" applyProtection="1">
      <alignment vertical="center"/>
      <protection hidden="1"/>
    </xf>
    <xf numFmtId="0" fontId="4" fillId="0" borderId="74" xfId="0" applyFont="1" applyBorder="1" applyAlignment="1" applyProtection="1">
      <alignment horizontal="center" vertical="center"/>
      <protection locked="0"/>
    </xf>
    <xf numFmtId="0" fontId="4" fillId="0" borderId="40" xfId="0" applyFont="1" applyBorder="1" applyAlignment="1" applyProtection="1">
      <alignment horizontal="center" vertical="center"/>
      <protection locked="0"/>
    </xf>
    <xf numFmtId="0" fontId="4" fillId="0" borderId="68" xfId="0" applyFont="1" applyBorder="1" applyAlignment="1" applyProtection="1">
      <alignment horizontal="center" vertical="center"/>
      <protection locked="0"/>
    </xf>
    <xf numFmtId="0" fontId="1" fillId="0" borderId="75" xfId="0" applyFont="1" applyBorder="1" applyProtection="1">
      <alignment vertical="center"/>
      <protection hidden="1"/>
    </xf>
    <xf numFmtId="0" fontId="62" fillId="0" borderId="74" xfId="0" applyFont="1" applyBorder="1" applyAlignment="1" applyProtection="1">
      <alignment horizontal="center" vertical="center"/>
      <protection hidden="1"/>
    </xf>
    <xf numFmtId="0" fontId="62" fillId="0" borderId="40" xfId="0" applyFont="1" applyBorder="1" applyAlignment="1" applyProtection="1">
      <alignment horizontal="center" vertical="center"/>
      <protection hidden="1"/>
    </xf>
    <xf numFmtId="0" fontId="62" fillId="0" borderId="68" xfId="0" applyFont="1" applyBorder="1" applyAlignment="1" applyProtection="1">
      <alignment horizontal="center" vertical="center"/>
      <protection hidden="1"/>
    </xf>
    <xf numFmtId="0" fontId="1" fillId="0" borderId="70" xfId="0" applyFont="1" applyBorder="1" applyAlignment="1" applyProtection="1">
      <alignment horizontal="right" vertical="center"/>
      <protection hidden="1"/>
    </xf>
    <xf numFmtId="0" fontId="8" fillId="0" borderId="49" xfId="0" applyFont="1" applyBorder="1" applyAlignment="1" applyProtection="1">
      <alignment horizontal="center" vertical="center"/>
      <protection hidden="1"/>
    </xf>
    <xf numFmtId="0" fontId="1" fillId="0" borderId="70" xfId="0" applyFont="1" applyBorder="1" applyProtection="1">
      <alignment vertical="center"/>
      <protection hidden="1"/>
    </xf>
    <xf numFmtId="0" fontId="1" fillId="0" borderId="24" xfId="0" applyFont="1" applyBorder="1" applyAlignment="1" applyProtection="1">
      <alignment horizontal="center" vertical="center"/>
      <protection hidden="1"/>
    </xf>
    <xf numFmtId="0" fontId="1" fillId="0" borderId="35" xfId="0" applyFont="1" applyBorder="1" applyAlignment="1" applyProtection="1">
      <alignment horizontal="center" vertical="top"/>
      <protection hidden="1"/>
    </xf>
    <xf numFmtId="0" fontId="1" fillId="0" borderId="63" xfId="0" applyFont="1" applyBorder="1" applyAlignment="1" applyProtection="1">
      <alignment horizontal="center" vertical="center"/>
      <protection hidden="1"/>
    </xf>
    <xf numFmtId="0" fontId="1" fillId="0" borderId="17" xfId="0" applyFont="1" applyBorder="1" applyAlignment="1" applyProtection="1">
      <alignment horizontal="center" vertical="center"/>
      <protection hidden="1"/>
    </xf>
    <xf numFmtId="0" fontId="3" fillId="0" borderId="0" xfId="0" applyFont="1" applyAlignment="1" applyProtection="1">
      <alignment vertical="center" wrapText="1"/>
      <protection hidden="1"/>
    </xf>
    <xf numFmtId="0" fontId="30" fillId="0" borderId="0" xfId="0" applyFont="1" applyAlignment="1" applyProtection="1">
      <alignment horizontal="left" vertical="center"/>
      <protection hidden="1"/>
    </xf>
    <xf numFmtId="0" fontId="9" fillId="0" borderId="0" xfId="0" applyFont="1" applyAlignment="1" applyProtection="1">
      <alignment vertical="center" wrapText="1"/>
      <protection hidden="1"/>
    </xf>
    <xf numFmtId="0" fontId="64" fillId="0" borderId="0" xfId="0" applyFont="1" applyProtection="1">
      <alignment vertical="center"/>
      <protection hidden="1"/>
    </xf>
    <xf numFmtId="49" fontId="64" fillId="0" borderId="0" xfId="0" applyNumberFormat="1" applyFont="1" applyProtection="1">
      <alignment vertical="center"/>
      <protection hidden="1"/>
    </xf>
    <xf numFmtId="0" fontId="72" fillId="0" borderId="0" xfId="0" applyFont="1" applyProtection="1">
      <alignment vertical="center"/>
      <protection hidden="1"/>
    </xf>
    <xf numFmtId="0" fontId="31" fillId="0" borderId="0" xfId="0" applyFont="1" applyProtection="1">
      <alignment vertical="center"/>
      <protection hidden="1"/>
    </xf>
    <xf numFmtId="0" fontId="51" fillId="0" borderId="0" xfId="0" applyFont="1" applyAlignment="1" applyProtection="1">
      <alignment vertical="center" wrapText="1"/>
      <protection hidden="1"/>
    </xf>
    <xf numFmtId="0" fontId="4" fillId="0" borderId="76" xfId="0" applyFont="1" applyBorder="1" applyAlignment="1" applyProtection="1">
      <alignment horizontal="center" vertical="center"/>
      <protection locked="0"/>
    </xf>
    <xf numFmtId="0" fontId="4" fillId="0" borderId="77" xfId="0" applyFont="1" applyBorder="1" applyAlignment="1" applyProtection="1">
      <alignment horizontal="center" vertical="center"/>
      <protection locked="0"/>
    </xf>
    <xf numFmtId="0" fontId="4" fillId="0" borderId="69" xfId="0" applyFont="1" applyBorder="1" applyAlignment="1" applyProtection="1">
      <alignment horizontal="center" vertical="center"/>
      <protection locked="0"/>
    </xf>
    <xf numFmtId="0" fontId="44" fillId="0" borderId="42" xfId="0" applyFont="1" applyBorder="1" applyAlignment="1" applyProtection="1">
      <alignment horizontal="center" vertical="center"/>
      <protection hidden="1"/>
    </xf>
    <xf numFmtId="0" fontId="75" fillId="0" borderId="0" xfId="0" applyFont="1" applyAlignment="1" applyProtection="1">
      <alignment vertical="top" textRotation="180" shrinkToFit="1"/>
      <protection hidden="1"/>
    </xf>
    <xf numFmtId="0" fontId="1" fillId="0" borderId="16" xfId="0" applyFont="1" applyBorder="1" applyProtection="1">
      <alignment vertical="center"/>
      <protection hidden="1"/>
    </xf>
    <xf numFmtId="0" fontId="8" fillId="0" borderId="78" xfId="0" applyFont="1" applyBorder="1" applyAlignment="1" applyProtection="1">
      <alignment horizontal="center" vertical="center"/>
      <protection hidden="1"/>
    </xf>
    <xf numFmtId="0" fontId="8" fillId="0" borderId="79" xfId="0" applyFont="1" applyBorder="1" applyAlignment="1" applyProtection="1">
      <alignment horizontal="center" vertical="center"/>
      <protection hidden="1"/>
    </xf>
    <xf numFmtId="0" fontId="8" fillId="0" borderId="59" xfId="0" applyFont="1" applyBorder="1" applyAlignment="1" applyProtection="1">
      <alignment horizontal="center" vertical="center"/>
      <protection hidden="1"/>
    </xf>
    <xf numFmtId="0" fontId="1" fillId="0" borderId="59" xfId="0" applyFont="1" applyBorder="1" applyAlignment="1" applyProtection="1">
      <alignment horizontal="right" vertical="center"/>
      <protection hidden="1"/>
    </xf>
    <xf numFmtId="0" fontId="8" fillId="0" borderId="58" xfId="0" applyFont="1" applyBorder="1" applyAlignment="1" applyProtection="1">
      <alignment horizontal="center" vertical="center"/>
      <protection hidden="1"/>
    </xf>
    <xf numFmtId="0" fontId="8" fillId="0" borderId="52" xfId="0" applyFont="1" applyBorder="1" applyAlignment="1" applyProtection="1">
      <alignment horizontal="center" vertical="center"/>
      <protection hidden="1"/>
    </xf>
    <xf numFmtId="0" fontId="1" fillId="0" borderId="0" xfId="0" applyFont="1" applyAlignment="1" applyProtection="1">
      <alignment horizontal="center" vertical="center" shrinkToFit="1"/>
      <protection hidden="1"/>
    </xf>
    <xf numFmtId="0" fontId="1" fillId="0" borderId="80" xfId="0" applyFont="1" applyBorder="1" applyProtection="1">
      <alignment vertical="center"/>
      <protection hidden="1"/>
    </xf>
    <xf numFmtId="0" fontId="1" fillId="0" borderId="68" xfId="0" applyFont="1" applyBorder="1" applyAlignment="1" applyProtection="1">
      <alignment horizontal="right" vertical="center"/>
      <protection hidden="1"/>
    </xf>
    <xf numFmtId="0" fontId="10" fillId="0" borderId="21" xfId="0" applyFont="1" applyBorder="1" applyAlignment="1" applyProtection="1">
      <alignment horizontal="left" vertical="center"/>
      <protection hidden="1"/>
    </xf>
    <xf numFmtId="0" fontId="8" fillId="0" borderId="77" xfId="0" applyFont="1" applyBorder="1" applyAlignment="1" applyProtection="1">
      <alignment horizontal="center" vertical="center"/>
      <protection hidden="1"/>
    </xf>
    <xf numFmtId="0" fontId="3" fillId="0" borderId="0" xfId="0" applyFont="1" applyAlignment="1" applyProtection="1">
      <alignment vertical="center" shrinkToFit="1"/>
      <protection hidden="1"/>
    </xf>
    <xf numFmtId="0" fontId="9" fillId="0" borderId="0" xfId="0" applyFont="1" applyAlignment="1" applyProtection="1">
      <alignment vertical="center" shrinkToFit="1"/>
      <protection hidden="1"/>
    </xf>
    <xf numFmtId="0" fontId="43" fillId="0" borderId="0" xfId="0" applyFont="1" applyAlignment="1" applyProtection="1">
      <alignment vertical="center" shrinkToFit="1"/>
      <protection hidden="1"/>
    </xf>
    <xf numFmtId="0" fontId="3" fillId="0" borderId="0" xfId="0" applyFont="1" applyAlignment="1" applyProtection="1">
      <alignment horizontal="center" vertical="center" shrinkToFit="1"/>
      <protection hidden="1"/>
    </xf>
    <xf numFmtId="0" fontId="3" fillId="0" borderId="0" xfId="0" applyFont="1" applyAlignment="1" applyProtection="1">
      <alignment horizontal="right" vertical="center" shrinkToFit="1"/>
      <protection hidden="1"/>
    </xf>
    <xf numFmtId="0" fontId="76" fillId="0" borderId="0" xfId="0" applyFont="1">
      <alignment vertical="center"/>
    </xf>
    <xf numFmtId="49" fontId="5" fillId="0" borderId="0" xfId="0" applyNumberFormat="1" applyFont="1" applyAlignment="1" applyProtection="1">
      <alignment horizontal="left" vertical="center"/>
      <protection hidden="1"/>
    </xf>
    <xf numFmtId="49" fontId="30" fillId="0" borderId="0" xfId="0" applyNumberFormat="1" applyFont="1" applyAlignment="1" applyProtection="1">
      <alignment horizontal="left" vertical="center" wrapText="1"/>
      <protection hidden="1"/>
    </xf>
    <xf numFmtId="0" fontId="3" fillId="0" borderId="0" xfId="0" quotePrefix="1" applyFont="1" applyAlignment="1" applyProtection="1">
      <alignment horizontal="left" vertical="center"/>
      <protection hidden="1"/>
    </xf>
    <xf numFmtId="49" fontId="5" fillId="0" borderId="0" xfId="0" applyNumberFormat="1" applyFont="1" applyAlignment="1" applyProtection="1">
      <alignment horizontal="center" vertical="center"/>
      <protection hidden="1"/>
    </xf>
    <xf numFmtId="0" fontId="54" fillId="0" borderId="22" xfId="0" applyFont="1" applyBorder="1" applyAlignment="1" applyProtection="1">
      <protection hidden="1"/>
    </xf>
    <xf numFmtId="0" fontId="3" fillId="28" borderId="16" xfId="0" applyFont="1" applyFill="1" applyBorder="1" applyProtection="1">
      <alignment vertical="center"/>
      <protection locked="0"/>
    </xf>
    <xf numFmtId="0" fontId="62" fillId="25" borderId="66" xfId="0" applyFont="1" applyFill="1" applyBorder="1" applyProtection="1">
      <alignment vertical="center"/>
      <protection hidden="1"/>
    </xf>
    <xf numFmtId="0" fontId="1" fillId="25" borderId="66" xfId="0" applyFont="1" applyFill="1" applyBorder="1" applyAlignment="1" applyProtection="1">
      <alignment horizontal="center" vertical="center"/>
      <protection hidden="1"/>
    </xf>
    <xf numFmtId="0" fontId="1" fillId="25" borderId="63" xfId="0" applyFont="1" applyFill="1" applyBorder="1" applyAlignment="1" applyProtection="1">
      <alignment horizontal="center" vertical="center"/>
      <protection hidden="1"/>
    </xf>
    <xf numFmtId="0" fontId="10" fillId="0" borderId="13" xfId="0" applyFont="1" applyBorder="1" applyAlignment="1" applyProtection="1">
      <alignment vertical="top" wrapText="1" shrinkToFit="1"/>
      <protection hidden="1"/>
    </xf>
    <xf numFmtId="0" fontId="1" fillId="0" borderId="20" xfId="0" applyFont="1" applyBorder="1" applyAlignment="1" applyProtection="1">
      <alignment horizontal="center" vertical="center"/>
      <protection hidden="1"/>
    </xf>
    <xf numFmtId="0" fontId="0" fillId="0" borderId="0" xfId="0" applyProtection="1">
      <alignment vertical="center"/>
      <protection hidden="1"/>
    </xf>
    <xf numFmtId="0" fontId="30" fillId="0" borderId="0" xfId="0" applyFont="1" applyAlignment="1" applyProtection="1">
      <alignment vertical="center" textRotation="255" wrapText="1"/>
      <protection hidden="1"/>
    </xf>
    <xf numFmtId="0" fontId="30" fillId="0" borderId="10" xfId="0" applyFont="1" applyBorder="1" applyAlignment="1" applyProtection="1">
      <alignment vertical="center" textRotation="255" wrapText="1"/>
      <protection hidden="1"/>
    </xf>
    <xf numFmtId="0" fontId="0" fillId="0" borderId="0" xfId="0" applyAlignment="1" applyProtection="1">
      <alignment horizontal="right" vertical="center"/>
      <protection hidden="1"/>
    </xf>
    <xf numFmtId="0" fontId="30" fillId="0" borderId="0" xfId="0" applyFont="1" applyAlignment="1" applyProtection="1">
      <alignment vertical="center" textRotation="255"/>
      <protection hidden="1"/>
    </xf>
    <xf numFmtId="0" fontId="4" fillId="0" borderId="0" xfId="0" applyFont="1" applyAlignment="1" applyProtection="1">
      <alignment vertical="center" textRotation="255"/>
      <protection hidden="1"/>
    </xf>
    <xf numFmtId="0" fontId="0" fillId="0" borderId="0" xfId="0" quotePrefix="1" applyProtection="1">
      <alignment vertical="center"/>
      <protection hidden="1"/>
    </xf>
    <xf numFmtId="0" fontId="7" fillId="0" borderId="0" xfId="0" applyFont="1" applyAlignment="1" applyProtection="1">
      <protection hidden="1"/>
    </xf>
    <xf numFmtId="0" fontId="4" fillId="0" borderId="0" xfId="0" applyFont="1" applyAlignment="1" applyProtection="1">
      <alignment shrinkToFit="1"/>
      <protection hidden="1"/>
    </xf>
    <xf numFmtId="0" fontId="9" fillId="0" borderId="0" xfId="0" applyFont="1" applyAlignment="1" applyProtection="1">
      <alignment shrinkToFit="1"/>
      <protection hidden="1"/>
    </xf>
    <xf numFmtId="0" fontId="9" fillId="0" borderId="0" xfId="0" applyFont="1" applyAlignment="1" applyProtection="1">
      <alignment vertical="center" textRotation="255"/>
      <protection hidden="1"/>
    </xf>
    <xf numFmtId="0" fontId="2" fillId="0" borderId="0" xfId="0" applyFont="1" applyAlignment="1" applyProtection="1">
      <alignment vertical="center" textRotation="255"/>
      <protection hidden="1"/>
    </xf>
    <xf numFmtId="0" fontId="3" fillId="0" borderId="0" xfId="0" applyFont="1" applyAlignment="1" applyProtection="1">
      <alignment horizontal="right" vertical="center"/>
      <protection hidden="1"/>
    </xf>
    <xf numFmtId="0" fontId="4" fillId="0" borderId="0" xfId="0" applyFont="1" applyAlignment="1" applyProtection="1">
      <alignment vertical="center" shrinkToFit="1"/>
      <protection hidden="1"/>
    </xf>
    <xf numFmtId="0" fontId="0" fillId="0" borderId="0" xfId="0" applyAlignment="1" applyProtection="1">
      <alignment horizontal="center" vertical="center"/>
      <protection hidden="1"/>
    </xf>
    <xf numFmtId="0" fontId="0" fillId="0" borderId="0" xfId="0" applyAlignment="1" applyProtection="1">
      <alignment horizontal="left" vertical="center"/>
      <protection hidden="1"/>
    </xf>
    <xf numFmtId="0" fontId="0" fillId="0" borderId="0" xfId="0" applyAlignment="1" applyProtection="1">
      <alignment vertical="top" textRotation="180" shrinkToFit="1"/>
      <protection hidden="1"/>
    </xf>
    <xf numFmtId="0" fontId="0" fillId="0" borderId="0" xfId="0" applyAlignment="1" applyProtection="1">
      <alignment vertical="top" textRotation="180"/>
      <protection hidden="1"/>
    </xf>
    <xf numFmtId="0" fontId="0" fillId="0" borderId="0" xfId="0" applyAlignment="1" applyProtection="1">
      <alignment horizontal="right" vertical="center" shrinkToFit="1"/>
      <protection hidden="1"/>
    </xf>
    <xf numFmtId="0" fontId="61" fillId="0" borderId="23" xfId="0" applyFont="1" applyBorder="1" applyAlignment="1" applyProtection="1">
      <alignment horizontal="center" vertical="center"/>
      <protection hidden="1"/>
    </xf>
    <xf numFmtId="0" fontId="61" fillId="0" borderId="24" xfId="0" applyFont="1" applyBorder="1" applyAlignment="1" applyProtection="1">
      <alignment horizontal="center" vertical="center"/>
      <protection hidden="1"/>
    </xf>
    <xf numFmtId="0" fontId="63" fillId="30" borderId="24" xfId="0" applyFont="1" applyFill="1" applyBorder="1" applyProtection="1">
      <alignment vertical="center"/>
      <protection hidden="1"/>
    </xf>
    <xf numFmtId="0" fontId="8" fillId="31" borderId="38" xfId="0" applyFont="1" applyFill="1" applyBorder="1" applyAlignment="1" applyProtection="1">
      <alignment horizontal="center" vertical="center"/>
      <protection hidden="1"/>
    </xf>
    <xf numFmtId="0" fontId="3" fillId="0" borderId="0" xfId="0" applyFont="1" applyAlignment="1" applyProtection="1">
      <alignment vertical="center" textRotation="255"/>
      <protection hidden="1"/>
    </xf>
    <xf numFmtId="17" fontId="3" fillId="0" borderId="0" xfId="0" quotePrefix="1" applyNumberFormat="1" applyFont="1" applyProtection="1">
      <alignment vertical="center"/>
      <protection hidden="1"/>
    </xf>
    <xf numFmtId="0" fontId="3" fillId="0" borderId="0" xfId="0" quotePrefix="1" applyFont="1" applyProtection="1">
      <alignment vertical="center"/>
      <protection hidden="1"/>
    </xf>
    <xf numFmtId="0" fontId="3" fillId="31" borderId="0" xfId="0" applyFont="1" applyFill="1" applyAlignment="1" applyProtection="1">
      <alignment vertical="center" wrapText="1"/>
      <protection hidden="1"/>
    </xf>
    <xf numFmtId="0" fontId="63" fillId="0" borderId="0" xfId="0" applyFont="1" applyAlignment="1" applyProtection="1">
      <alignment horizontal="center" vertical="center"/>
      <protection hidden="1"/>
    </xf>
    <xf numFmtId="0" fontId="63" fillId="0" borderId="0" xfId="0" applyFont="1" applyAlignment="1" applyProtection="1">
      <alignment horizontal="left" vertical="center" wrapText="1"/>
      <protection hidden="1"/>
    </xf>
    <xf numFmtId="0" fontId="63" fillId="0" borderId="0" xfId="0" applyFont="1" applyAlignment="1" applyProtection="1">
      <alignment horizontal="center" vertical="center" wrapText="1"/>
      <protection hidden="1"/>
    </xf>
    <xf numFmtId="0" fontId="58" fillId="0" borderId="0" xfId="0" applyFont="1" applyAlignment="1" applyProtection="1">
      <alignment horizontal="left" vertical="center"/>
      <protection hidden="1"/>
    </xf>
    <xf numFmtId="49" fontId="48" fillId="0" borderId="0" xfId="0" applyNumberFormat="1" applyFont="1" applyAlignment="1" applyProtection="1">
      <alignment horizontal="left" vertical="center"/>
      <protection hidden="1"/>
    </xf>
    <xf numFmtId="0" fontId="63" fillId="0" borderId="0" xfId="0" applyFont="1" applyAlignment="1" applyProtection="1">
      <alignment horizontal="left" vertical="center"/>
      <protection hidden="1"/>
    </xf>
    <xf numFmtId="49" fontId="77" fillId="0" borderId="0" xfId="0" applyNumberFormat="1" applyFont="1" applyAlignment="1" applyProtection="1">
      <alignment horizontal="center" vertical="center"/>
      <protection hidden="1"/>
    </xf>
    <xf numFmtId="49" fontId="63" fillId="0" borderId="0" xfId="0" applyNumberFormat="1" applyFont="1" applyAlignment="1" applyProtection="1">
      <alignment horizontal="left" vertical="center"/>
      <protection hidden="1"/>
    </xf>
    <xf numFmtId="49" fontId="63" fillId="0" borderId="0" xfId="0" applyNumberFormat="1" applyFont="1" applyAlignment="1" applyProtection="1">
      <alignment horizontal="center" vertical="center"/>
      <protection hidden="1"/>
    </xf>
    <xf numFmtId="0" fontId="57" fillId="0" borderId="0" xfId="0" applyFont="1" applyAlignment="1" applyProtection="1">
      <alignment horizontal="left" vertical="center" wrapText="1"/>
      <protection hidden="1"/>
    </xf>
    <xf numFmtId="49" fontId="48" fillId="0" borderId="0" xfId="0" applyNumberFormat="1" applyFont="1" applyAlignment="1" applyProtection="1">
      <alignment horizontal="right" vertical="center"/>
      <protection hidden="1"/>
    </xf>
    <xf numFmtId="49" fontId="77" fillId="0" borderId="0" xfId="0" applyNumberFormat="1" applyFont="1" applyAlignment="1" applyProtection="1">
      <alignment horizontal="right" vertical="center"/>
      <protection hidden="1"/>
    </xf>
    <xf numFmtId="49" fontId="63" fillId="0" borderId="0" xfId="0" applyNumberFormat="1" applyFont="1" applyProtection="1">
      <alignment vertical="center"/>
      <protection hidden="1"/>
    </xf>
    <xf numFmtId="49" fontId="78" fillId="0" borderId="0" xfId="0" applyNumberFormat="1" applyFont="1" applyAlignment="1" applyProtection="1">
      <alignment horizontal="left" vertical="center"/>
      <protection hidden="1"/>
    </xf>
    <xf numFmtId="49" fontId="63" fillId="0" borderId="0" xfId="0" applyNumberFormat="1" applyFont="1" applyAlignment="1" applyProtection="1">
      <alignment horizontal="left" vertical="center" wrapText="1"/>
      <protection hidden="1"/>
    </xf>
    <xf numFmtId="49" fontId="57" fillId="0" borderId="0" xfId="0" applyNumberFormat="1" applyFont="1" applyAlignment="1" applyProtection="1">
      <alignment horizontal="left" vertical="center"/>
      <protection hidden="1"/>
    </xf>
    <xf numFmtId="0" fontId="30" fillId="0" borderId="0" xfId="0" applyFont="1" applyAlignment="1" applyProtection="1">
      <alignment horizontal="center" vertical="center"/>
      <protection hidden="1"/>
    </xf>
    <xf numFmtId="0" fontId="30" fillId="0" borderId="0" xfId="0" applyFont="1" applyAlignment="1" applyProtection="1">
      <alignment horizontal="center" vertical="center" wrapText="1"/>
      <protection hidden="1"/>
    </xf>
    <xf numFmtId="0" fontId="3" fillId="0" borderId="13" xfId="0" applyFont="1" applyBorder="1" applyAlignment="1" applyProtection="1">
      <alignment horizontal="left" vertical="center" wrapText="1"/>
      <protection hidden="1"/>
    </xf>
    <xf numFmtId="0" fontId="44" fillId="29" borderId="0" xfId="0" applyFont="1" applyFill="1" applyAlignment="1" applyProtection="1">
      <alignment horizontal="left" vertical="center" wrapText="1"/>
      <protection hidden="1"/>
    </xf>
    <xf numFmtId="0" fontId="44" fillId="29" borderId="81" xfId="0" applyFont="1" applyFill="1" applyBorder="1" applyAlignment="1" applyProtection="1">
      <alignment horizontal="left" vertical="center" wrapText="1"/>
      <protection hidden="1"/>
    </xf>
    <xf numFmtId="0" fontId="31" fillId="0" borderId="0" xfId="0" applyFont="1" applyAlignment="1">
      <alignment horizontal="center" vertical="center"/>
    </xf>
    <xf numFmtId="0" fontId="0" fillId="0" borderId="21" xfId="0" applyBorder="1" applyAlignment="1">
      <alignment horizontal="left" vertical="center"/>
    </xf>
    <xf numFmtId="0" fontId="0" fillId="0" borderId="22" xfId="0" applyBorder="1" applyAlignment="1">
      <alignment horizontal="left" vertical="center"/>
    </xf>
    <xf numFmtId="0" fontId="0" fillId="0" borderId="15" xfId="0" applyBorder="1" applyAlignment="1">
      <alignment horizontal="left" vertical="center"/>
    </xf>
    <xf numFmtId="0" fontId="9" fillId="0" borderId="12" xfId="0" applyFont="1" applyBorder="1" applyAlignment="1">
      <alignment horizontal="left" vertical="center"/>
    </xf>
    <xf numFmtId="0" fontId="9" fillId="0" borderId="13" xfId="0" applyFont="1" applyBorder="1" applyAlignment="1">
      <alignment horizontal="left" vertical="center"/>
    </xf>
    <xf numFmtId="0" fontId="9" fillId="0" borderId="14" xfId="0" applyFont="1" applyBorder="1" applyAlignment="1">
      <alignment horizontal="left" vertical="center"/>
    </xf>
    <xf numFmtId="0" fontId="4" fillId="26" borderId="17" xfId="0" applyFont="1" applyFill="1" applyBorder="1" applyAlignment="1" applyProtection="1">
      <alignment horizontal="center" vertical="center" shrinkToFit="1"/>
      <protection locked="0"/>
    </xf>
    <xf numFmtId="0" fontId="4" fillId="26" borderId="18" xfId="0" applyFont="1" applyFill="1" applyBorder="1" applyAlignment="1" applyProtection="1">
      <alignment horizontal="center" vertical="center" shrinkToFit="1"/>
      <protection locked="0"/>
    </xf>
    <xf numFmtId="0" fontId="4" fillId="26" borderId="19" xfId="0" applyFont="1" applyFill="1" applyBorder="1" applyAlignment="1" applyProtection="1">
      <alignment horizontal="center" vertical="center" shrinkToFit="1"/>
      <protection locked="0"/>
    </xf>
    <xf numFmtId="0" fontId="9" fillId="0" borderId="16" xfId="0" applyFont="1" applyBorder="1" applyAlignment="1">
      <alignment horizontal="center" vertical="center"/>
    </xf>
    <xf numFmtId="0" fontId="0" fillId="28" borderId="17" xfId="0" applyFill="1" applyBorder="1" applyAlignment="1" applyProtection="1">
      <alignment horizontal="left" vertical="center" shrinkToFit="1"/>
      <protection locked="0"/>
    </xf>
    <xf numFmtId="0" fontId="0" fillId="28" borderId="18" xfId="0" applyFill="1" applyBorder="1" applyAlignment="1" applyProtection="1">
      <alignment horizontal="left" vertical="center" shrinkToFit="1"/>
      <protection locked="0"/>
    </xf>
    <xf numFmtId="0" fontId="0" fillId="28" borderId="19" xfId="0" applyFill="1" applyBorder="1" applyAlignment="1" applyProtection="1">
      <alignment horizontal="left" vertical="center" shrinkToFit="1"/>
      <protection locked="0"/>
    </xf>
    <xf numFmtId="0" fontId="4" fillId="28" borderId="17" xfId="0" applyFont="1" applyFill="1" applyBorder="1" applyAlignment="1" applyProtection="1">
      <alignment horizontal="center" vertical="center" shrinkToFit="1"/>
      <protection locked="0"/>
    </xf>
    <xf numFmtId="0" fontId="4" fillId="28" borderId="18" xfId="0" applyFont="1" applyFill="1" applyBorder="1" applyAlignment="1" applyProtection="1">
      <alignment horizontal="center" vertical="center" shrinkToFit="1"/>
      <protection locked="0"/>
    </xf>
    <xf numFmtId="0" fontId="4" fillId="28" borderId="19" xfId="0" applyFont="1" applyFill="1" applyBorder="1" applyAlignment="1" applyProtection="1">
      <alignment horizontal="center" vertical="center" shrinkToFit="1"/>
      <protection locked="0"/>
    </xf>
    <xf numFmtId="0" fontId="9" fillId="0" borderId="18" xfId="0" applyFont="1" applyBorder="1" applyAlignment="1">
      <alignment horizontal="left"/>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xf>
    <xf numFmtId="0" fontId="30" fillId="0" borderId="13" xfId="0" applyFont="1" applyBorder="1" applyAlignment="1">
      <alignment horizontal="left" vertical="top" wrapText="1"/>
    </xf>
    <xf numFmtId="0" fontId="4" fillId="26" borderId="16" xfId="0" applyFont="1" applyFill="1" applyBorder="1" applyAlignment="1" applyProtection="1">
      <alignment horizontal="center" vertical="center"/>
      <protection locked="0"/>
    </xf>
    <xf numFmtId="0" fontId="3" fillId="0" borderId="16" xfId="0" applyFont="1" applyBorder="1" applyAlignment="1">
      <alignment horizontal="center" vertical="center" wrapText="1"/>
    </xf>
    <xf numFmtId="0" fontId="3" fillId="0" borderId="17" xfId="0" applyFont="1" applyBorder="1" applyAlignment="1">
      <alignment horizontal="center" vertical="center"/>
    </xf>
    <xf numFmtId="0" fontId="3" fillId="0" borderId="19" xfId="0" applyFont="1" applyBorder="1" applyAlignment="1">
      <alignment horizontal="center" vertical="center" wrapText="1"/>
    </xf>
    <xf numFmtId="0" fontId="3" fillId="0" borderId="16"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0" fontId="4" fillId="26" borderId="17" xfId="0" applyFont="1" applyFill="1" applyBorder="1" applyAlignment="1" applyProtection="1">
      <alignment horizontal="center" vertical="center"/>
      <protection locked="0"/>
    </xf>
    <xf numFmtId="0" fontId="4" fillId="26" borderId="18" xfId="0" applyFont="1" applyFill="1" applyBorder="1" applyAlignment="1" applyProtection="1">
      <alignment horizontal="center" vertical="center"/>
      <protection locked="0"/>
    </xf>
    <xf numFmtId="0" fontId="4" fillId="26" borderId="82" xfId="0" applyFont="1" applyFill="1" applyBorder="1" applyAlignment="1" applyProtection="1">
      <alignment horizontal="center" vertical="center"/>
      <protection locked="0"/>
    </xf>
    <xf numFmtId="0" fontId="53" fillId="0" borderId="0" xfId="0" applyFont="1" applyAlignment="1" applyProtection="1">
      <alignment horizontal="left" vertical="center"/>
      <protection hidden="1"/>
    </xf>
    <xf numFmtId="0" fontId="53" fillId="0" borderId="11" xfId="0" applyFont="1" applyBorder="1" applyAlignment="1" applyProtection="1">
      <alignment horizontal="left" vertical="center"/>
      <protection hidden="1"/>
    </xf>
    <xf numFmtId="0" fontId="10" fillId="25" borderId="16" xfId="0" applyFont="1" applyFill="1" applyBorder="1" applyAlignment="1" applyProtection="1">
      <alignment horizontal="left" vertical="center"/>
      <protection hidden="1"/>
    </xf>
    <xf numFmtId="0" fontId="3" fillId="0" borderId="22" xfId="0" applyFont="1" applyBorder="1" applyAlignment="1" applyProtection="1">
      <alignment horizontal="left" vertical="top" wrapText="1"/>
      <protection hidden="1"/>
    </xf>
    <xf numFmtId="0" fontId="45" fillId="0" borderId="18" xfId="0" applyFont="1" applyBorder="1" applyAlignment="1" applyProtection="1">
      <alignment horizontal="left" vertical="center" shrinkToFit="1"/>
      <protection hidden="1"/>
    </xf>
    <xf numFmtId="0" fontId="45" fillId="0" borderId="19" xfId="0" applyFont="1" applyBorder="1" applyAlignment="1" applyProtection="1">
      <alignment horizontal="left" vertical="center" shrinkToFit="1"/>
      <protection hidden="1"/>
    </xf>
    <xf numFmtId="0" fontId="3" fillId="0" borderId="18" xfId="0" applyFont="1" applyBorder="1" applyAlignment="1" applyProtection="1">
      <alignment horizontal="center" vertical="center"/>
      <protection hidden="1"/>
    </xf>
    <xf numFmtId="0" fontId="3" fillId="26" borderId="16" xfId="0" applyFont="1" applyFill="1" applyBorder="1" applyAlignment="1" applyProtection="1">
      <alignment horizontal="left" vertical="center"/>
      <protection hidden="1"/>
    </xf>
    <xf numFmtId="0" fontId="53" fillId="0" borderId="12" xfId="0" applyFont="1" applyBorder="1" applyAlignment="1" applyProtection="1">
      <alignment horizontal="left" vertical="center" wrapText="1"/>
      <protection hidden="1"/>
    </xf>
    <xf numFmtId="0" fontId="53" fillId="0" borderId="13" xfId="0" applyFont="1" applyBorder="1" applyAlignment="1" applyProtection="1">
      <alignment horizontal="left" vertical="center" wrapText="1"/>
      <protection hidden="1"/>
    </xf>
    <xf numFmtId="0" fontId="53" fillId="0" borderId="14" xfId="0" applyFont="1" applyBorder="1" applyAlignment="1" applyProtection="1">
      <alignment horizontal="left" vertical="center" wrapText="1"/>
      <protection hidden="1"/>
    </xf>
    <xf numFmtId="0" fontId="3" fillId="0" borderId="0" xfId="0" applyFont="1" applyAlignment="1" applyProtection="1">
      <alignment horizontal="left" vertical="center"/>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10" fillId="0" borderId="0" xfId="0" applyFont="1" applyAlignment="1" applyProtection="1">
      <alignment horizontal="left" wrapText="1"/>
      <protection hidden="1"/>
    </xf>
    <xf numFmtId="0" fontId="10" fillId="0" borderId="11" xfId="0" applyFont="1" applyBorder="1" applyAlignment="1" applyProtection="1">
      <alignment horizontal="left" wrapText="1"/>
      <protection hidden="1"/>
    </xf>
    <xf numFmtId="0" fontId="3" fillId="28" borderId="16" xfId="0" applyFont="1" applyFill="1" applyBorder="1" applyAlignment="1" applyProtection="1">
      <alignment horizontal="left" vertical="center"/>
      <protection hidden="1"/>
    </xf>
    <xf numFmtId="0" fontId="3" fillId="0" borderId="0" xfId="0" applyFont="1" applyAlignment="1" applyProtection="1">
      <alignment horizontal="left" vertical="top" wrapText="1"/>
      <protection hidden="1"/>
    </xf>
    <xf numFmtId="0" fontId="45" fillId="0" borderId="18" xfId="0" applyFont="1" applyBorder="1" applyAlignment="1" applyProtection="1">
      <alignment horizontal="left" vertical="center"/>
      <protection hidden="1"/>
    </xf>
    <xf numFmtId="0" fontId="0" fillId="0" borderId="18" xfId="0" applyBorder="1" applyAlignment="1">
      <alignment horizontal="left" vertical="center"/>
    </xf>
    <xf numFmtId="0" fontId="0" fillId="0" borderId="19" xfId="0" applyBorder="1" applyAlignment="1">
      <alignment horizontal="left" vertical="center"/>
    </xf>
    <xf numFmtId="0" fontId="66" fillId="0" borderId="42" xfId="0" applyFont="1" applyBorder="1" applyAlignment="1" applyProtection="1">
      <alignment horizontal="right" vertical="center" wrapText="1"/>
      <protection hidden="1"/>
    </xf>
    <xf numFmtId="0" fontId="74" fillId="0" borderId="42" xfId="0" applyFont="1" applyBorder="1" applyAlignment="1" applyProtection="1">
      <alignment horizontal="center" vertical="center"/>
      <protection locked="0"/>
    </xf>
    <xf numFmtId="0" fontId="8" fillId="0" borderId="0" xfId="0" applyFont="1" applyAlignment="1" applyProtection="1">
      <alignment horizontal="left" vertical="center" wrapText="1" shrinkToFit="1"/>
      <protection hidden="1"/>
    </xf>
    <xf numFmtId="0" fontId="59" fillId="0" borderId="0" xfId="0" applyFont="1" applyAlignment="1" applyProtection="1">
      <alignment horizontal="center" vertical="center"/>
      <protection locked="0"/>
    </xf>
    <xf numFmtId="0" fontId="3" fillId="0" borderId="34" xfId="0" applyFont="1" applyBorder="1" applyAlignment="1" applyProtection="1">
      <alignment horizontal="left" vertical="center" shrinkToFit="1"/>
      <protection hidden="1"/>
    </xf>
    <xf numFmtId="0" fontId="3" fillId="0" borderId="30" xfId="0" applyFont="1" applyBorder="1" applyAlignment="1" applyProtection="1">
      <alignment horizontal="left" vertical="center" shrinkToFit="1"/>
      <protection hidden="1"/>
    </xf>
    <xf numFmtId="0" fontId="62" fillId="28" borderId="12" xfId="0" applyFont="1" applyFill="1" applyBorder="1" applyAlignment="1" applyProtection="1">
      <alignment horizontal="left" vertical="center"/>
      <protection hidden="1"/>
    </xf>
    <xf numFmtId="0" fontId="62" fillId="28" borderId="13" xfId="0" applyFont="1" applyFill="1" applyBorder="1" applyAlignment="1" applyProtection="1">
      <alignment horizontal="left" vertical="center"/>
      <protection hidden="1"/>
    </xf>
    <xf numFmtId="0" fontId="62" fillId="28" borderId="14" xfId="0" applyFont="1" applyFill="1" applyBorder="1" applyAlignment="1" applyProtection="1">
      <alignment horizontal="left" vertical="center"/>
      <protection hidden="1"/>
    </xf>
    <xf numFmtId="0" fontId="62" fillId="0" borderId="46" xfId="0" applyFont="1" applyBorder="1" applyAlignment="1" applyProtection="1">
      <alignment horizontal="left" vertical="center" wrapText="1"/>
      <protection hidden="1"/>
    </xf>
    <xf numFmtId="0" fontId="62" fillId="0" borderId="38" xfId="0" applyFont="1" applyBorder="1" applyAlignment="1" applyProtection="1">
      <alignment horizontal="left" vertical="center" wrapText="1"/>
      <protection hidden="1"/>
    </xf>
    <xf numFmtId="0" fontId="62" fillId="0" borderId="50" xfId="0" applyFont="1" applyBorder="1" applyAlignment="1" applyProtection="1">
      <alignment horizontal="left" vertical="center" wrapText="1"/>
      <protection hidden="1"/>
    </xf>
    <xf numFmtId="0" fontId="54" fillId="0" borderId="21" xfId="0" applyFont="1" applyBorder="1" applyAlignment="1" applyProtection="1">
      <alignment horizontal="left" wrapText="1"/>
      <protection hidden="1"/>
    </xf>
    <xf numFmtId="0" fontId="54" fillId="0" borderId="22" xfId="0" applyFont="1" applyBorder="1" applyAlignment="1" applyProtection="1">
      <alignment horizontal="left" wrapText="1"/>
      <protection hidden="1"/>
    </xf>
    <xf numFmtId="0" fontId="54" fillId="0" borderId="44" xfId="0" applyFont="1" applyBorder="1" applyAlignment="1" applyProtection="1">
      <alignment horizontal="left" wrapText="1"/>
      <protection hidden="1"/>
    </xf>
    <xf numFmtId="0" fontId="62" fillId="0" borderId="17" xfId="0" applyFont="1" applyBorder="1" applyAlignment="1" applyProtection="1">
      <alignment horizontal="left" vertical="center" shrinkToFit="1"/>
      <protection hidden="1"/>
    </xf>
    <xf numFmtId="0" fontId="62" fillId="0" borderId="18" xfId="0" applyFont="1" applyBorder="1" applyAlignment="1" applyProtection="1">
      <alignment horizontal="left" vertical="center" shrinkToFit="1"/>
      <protection hidden="1"/>
    </xf>
    <xf numFmtId="0" fontId="62" fillId="0" borderId="27" xfId="0" applyFont="1" applyBorder="1" applyAlignment="1" applyProtection="1">
      <alignment horizontal="left" vertical="center" shrinkToFit="1"/>
      <protection hidden="1"/>
    </xf>
    <xf numFmtId="0" fontId="54" fillId="25" borderId="12" xfId="0" applyFont="1" applyFill="1" applyBorder="1" applyAlignment="1" applyProtection="1">
      <alignment horizontal="left" vertical="center" wrapText="1"/>
      <protection hidden="1"/>
    </xf>
    <xf numFmtId="0" fontId="54" fillId="25" borderId="13" xfId="0" applyFont="1" applyFill="1" applyBorder="1" applyAlignment="1" applyProtection="1">
      <alignment horizontal="left" vertical="center" wrapText="1"/>
      <protection hidden="1"/>
    </xf>
    <xf numFmtId="0" fontId="1" fillId="0" borderId="20" xfId="0" applyFont="1" applyBorder="1" applyAlignment="1" applyProtection="1">
      <alignment horizontal="center" vertical="center"/>
      <protection hidden="1"/>
    </xf>
    <xf numFmtId="0" fontId="1" fillId="0" borderId="23" xfId="0" applyFont="1" applyBorder="1" applyAlignment="1" applyProtection="1">
      <alignment horizontal="center" vertical="center"/>
      <protection hidden="1"/>
    </xf>
    <xf numFmtId="0" fontId="1" fillId="0" borderId="75" xfId="0" applyFont="1" applyBorder="1" applyAlignment="1" applyProtection="1">
      <alignment horizontal="center" vertical="center"/>
      <protection hidden="1"/>
    </xf>
    <xf numFmtId="0" fontId="9" fillId="0" borderId="43" xfId="0" applyFont="1" applyBorder="1" applyAlignment="1" applyProtection="1">
      <alignment horizontal="left" vertical="center"/>
      <protection hidden="1"/>
    </xf>
    <xf numFmtId="0" fontId="9" fillId="0" borderId="34" xfId="0" applyFont="1" applyBorder="1" applyAlignment="1" applyProtection="1">
      <alignment horizontal="left" vertical="center"/>
      <protection hidden="1"/>
    </xf>
    <xf numFmtId="0" fontId="9" fillId="0" borderId="30" xfId="0" applyFont="1" applyBorder="1" applyAlignment="1" applyProtection="1">
      <alignment horizontal="left" vertical="center"/>
      <protection hidden="1"/>
    </xf>
    <xf numFmtId="0" fontId="6" fillId="0" borderId="12" xfId="0" applyFont="1" applyBorder="1" applyAlignment="1" applyProtection="1">
      <alignment horizontal="left" vertical="center"/>
      <protection hidden="1"/>
    </xf>
    <xf numFmtId="0" fontId="6" fillId="0" borderId="13" xfId="0" applyFont="1" applyBorder="1" applyAlignment="1">
      <alignment horizontal="left" vertical="center"/>
    </xf>
    <xf numFmtId="0" fontId="6" fillId="0" borderId="61" xfId="0" applyFont="1" applyBorder="1" applyAlignment="1">
      <alignment horizontal="left" vertical="center"/>
    </xf>
    <xf numFmtId="0" fontId="6" fillId="0" borderId="10" xfId="0" applyFont="1" applyBorder="1" applyAlignment="1" applyProtection="1">
      <alignment horizontal="left" vertical="center"/>
      <protection hidden="1"/>
    </xf>
    <xf numFmtId="0" fontId="6" fillId="0" borderId="0" xfId="0" applyFont="1" applyAlignment="1">
      <alignment horizontal="left" vertical="center"/>
    </xf>
    <xf numFmtId="0" fontId="6" fillId="0" borderId="26" xfId="0" applyFont="1" applyBorder="1" applyAlignment="1">
      <alignment horizontal="left" vertical="center"/>
    </xf>
    <xf numFmtId="0" fontId="9" fillId="0" borderId="83" xfId="0" applyFont="1" applyBorder="1" applyAlignment="1" applyProtection="1">
      <alignment horizontal="left" vertical="center"/>
      <protection hidden="1"/>
    </xf>
    <xf numFmtId="0" fontId="9" fillId="0" borderId="28" xfId="0" applyFont="1" applyBorder="1" applyAlignment="1" applyProtection="1">
      <alignment horizontal="left" vertical="center"/>
      <protection hidden="1"/>
    </xf>
    <xf numFmtId="0" fontId="9" fillId="0" borderId="31" xfId="0" applyFont="1" applyBorder="1" applyAlignment="1" applyProtection="1">
      <alignment horizontal="left" vertical="center"/>
      <protection hidden="1"/>
    </xf>
    <xf numFmtId="0" fontId="3" fillId="0" borderId="20" xfId="0" applyFont="1" applyBorder="1" applyAlignment="1" applyProtection="1">
      <alignment horizontal="center" vertical="center"/>
      <protection hidden="1"/>
    </xf>
    <xf numFmtId="0" fontId="3" fillId="0" borderId="24" xfId="0" applyFont="1" applyBorder="1" applyAlignment="1" applyProtection="1">
      <alignment horizontal="center" vertical="center"/>
      <protection hidden="1"/>
    </xf>
    <xf numFmtId="0" fontId="3" fillId="0" borderId="21" xfId="0" applyFont="1" applyBorder="1" applyAlignment="1" applyProtection="1">
      <alignment horizontal="center" vertical="center" wrapText="1"/>
      <protection hidden="1"/>
    </xf>
    <xf numFmtId="0" fontId="3" fillId="0" borderId="22" xfId="0" applyFont="1" applyBorder="1" applyAlignment="1" applyProtection="1">
      <alignment horizontal="center" vertical="center" wrapText="1"/>
      <protection hidden="1"/>
    </xf>
    <xf numFmtId="0" fontId="3" fillId="0" borderId="44" xfId="0" applyFont="1" applyBorder="1" applyAlignment="1" applyProtection="1">
      <alignment horizontal="center" vertical="center" wrapText="1"/>
      <protection hidden="1"/>
    </xf>
    <xf numFmtId="0" fontId="3" fillId="0" borderId="12" xfId="0" applyFont="1" applyBorder="1" applyAlignment="1" applyProtection="1">
      <alignment horizontal="center" vertical="center" wrapText="1"/>
      <protection hidden="1"/>
    </xf>
    <xf numFmtId="0" fontId="3" fillId="0" borderId="13" xfId="0" applyFont="1" applyBorder="1" applyAlignment="1" applyProtection="1">
      <alignment horizontal="center" vertical="center" wrapText="1"/>
      <protection hidden="1"/>
    </xf>
    <xf numFmtId="0" fontId="3" fillId="0" borderId="61" xfId="0" applyFont="1" applyBorder="1" applyAlignment="1" applyProtection="1">
      <alignment horizontal="center" vertical="center" wrapText="1"/>
      <protection hidden="1"/>
    </xf>
    <xf numFmtId="0" fontId="3" fillId="0" borderId="56" xfId="0" applyFont="1" applyBorder="1" applyAlignment="1" applyProtection="1">
      <alignment horizontal="center" vertical="center" wrapText="1"/>
      <protection hidden="1"/>
    </xf>
    <xf numFmtId="0" fontId="3" fillId="0" borderId="42" xfId="0" applyFont="1" applyBorder="1" applyAlignment="1" applyProtection="1">
      <alignment horizontal="center" vertical="center" wrapText="1"/>
      <protection hidden="1"/>
    </xf>
    <xf numFmtId="0" fontId="3" fillId="0" borderId="35" xfId="0" applyFont="1" applyBorder="1" applyAlignment="1" applyProtection="1">
      <alignment horizontal="center" vertical="center" wrapText="1"/>
      <protection hidden="1"/>
    </xf>
    <xf numFmtId="0" fontId="3" fillId="0" borderId="43" xfId="0" applyFont="1" applyBorder="1" applyAlignment="1" applyProtection="1">
      <alignment horizontal="center" vertical="center" wrapText="1"/>
      <protection hidden="1"/>
    </xf>
    <xf numFmtId="0" fontId="3" fillId="0" borderId="34" xfId="0" applyFont="1" applyBorder="1" applyAlignment="1" applyProtection="1">
      <alignment horizontal="center" vertical="center" wrapText="1"/>
      <protection hidden="1"/>
    </xf>
    <xf numFmtId="0" fontId="3" fillId="0" borderId="30" xfId="0" applyFont="1" applyBorder="1" applyAlignment="1" applyProtection="1">
      <alignment horizontal="center" vertical="center" wrapText="1"/>
      <protection hidden="1"/>
    </xf>
    <xf numFmtId="0" fontId="3" fillId="0" borderId="46" xfId="0" applyFont="1" applyBorder="1" applyAlignment="1" applyProtection="1">
      <alignment horizontal="center" vertical="center" wrapText="1"/>
      <protection hidden="1"/>
    </xf>
    <xf numFmtId="0" fontId="3" fillId="0" borderId="38" xfId="0" applyFont="1" applyBorder="1" applyAlignment="1" applyProtection="1">
      <alignment horizontal="center" vertical="center" wrapText="1"/>
      <protection hidden="1"/>
    </xf>
    <xf numFmtId="0" fontId="3" fillId="0" borderId="50" xfId="0" applyFont="1" applyBorder="1" applyAlignment="1" applyProtection="1">
      <alignment horizontal="center" vertical="center" wrapText="1"/>
      <protection hidden="1"/>
    </xf>
    <xf numFmtId="0" fontId="1" fillId="0" borderId="55" xfId="0" applyFont="1" applyBorder="1" applyAlignment="1" applyProtection="1">
      <alignment horizontal="center" vertical="center"/>
      <protection hidden="1"/>
    </xf>
    <xf numFmtId="0" fontId="1" fillId="0" borderId="63" xfId="0" applyFont="1" applyBorder="1" applyAlignment="1" applyProtection="1">
      <alignment horizontal="center" vertical="center"/>
      <protection hidden="1"/>
    </xf>
    <xf numFmtId="0" fontId="3" fillId="0" borderId="20" xfId="0" applyFont="1" applyBorder="1" applyAlignment="1" applyProtection="1">
      <alignment horizontal="center" vertical="center" textRotation="255"/>
      <protection hidden="1"/>
    </xf>
    <xf numFmtId="0" fontId="3" fillId="0" borderId="23" xfId="0" applyFont="1" applyBorder="1" applyAlignment="1" applyProtection="1">
      <alignment horizontal="center" vertical="center" textRotation="255"/>
      <protection hidden="1"/>
    </xf>
    <xf numFmtId="0" fontId="3" fillId="0" borderId="24" xfId="0" applyFont="1" applyBorder="1" applyAlignment="1" applyProtection="1">
      <alignment horizontal="center" vertical="center" textRotation="255"/>
      <protection hidden="1"/>
    </xf>
    <xf numFmtId="0" fontId="30" fillId="0" borderId="56" xfId="0" applyFont="1" applyBorder="1" applyAlignment="1" applyProtection="1">
      <alignment horizontal="left" vertical="center"/>
      <protection hidden="1"/>
    </xf>
    <xf numFmtId="0" fontId="30" fillId="0" borderId="42" xfId="0" applyFont="1" applyBorder="1" applyAlignment="1" applyProtection="1">
      <alignment horizontal="left" vertical="center"/>
      <protection hidden="1"/>
    </xf>
    <xf numFmtId="0" fontId="30" fillId="0" borderId="84" xfId="0" applyFont="1" applyBorder="1" applyAlignment="1" applyProtection="1">
      <alignment horizontal="left" vertical="center"/>
      <protection hidden="1"/>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26" xfId="0" applyFont="1" applyBorder="1" applyAlignment="1" applyProtection="1">
      <alignment horizontal="left" vertical="center" wrapText="1"/>
      <protection hidden="1"/>
    </xf>
    <xf numFmtId="0" fontId="30" fillId="0" borderId="43" xfId="0" applyFont="1" applyBorder="1" applyAlignment="1" applyProtection="1">
      <alignment horizontal="left" vertical="center"/>
      <protection hidden="1"/>
    </xf>
    <xf numFmtId="0" fontId="30" fillId="0" borderId="34" xfId="0" applyFont="1" applyBorder="1" applyAlignment="1" applyProtection="1">
      <alignment horizontal="left" vertical="center"/>
      <protection hidden="1"/>
    </xf>
    <xf numFmtId="0" fontId="30" fillId="0" borderId="85" xfId="0" applyFont="1" applyBorder="1" applyAlignment="1" applyProtection="1">
      <alignment horizontal="left" vertical="center"/>
      <protection hidden="1"/>
    </xf>
    <xf numFmtId="0" fontId="30" fillId="0" borderId="46" xfId="0" applyFont="1" applyBorder="1" applyAlignment="1" applyProtection="1">
      <alignment horizontal="left" vertical="center"/>
      <protection hidden="1"/>
    </xf>
    <xf numFmtId="0" fontId="30" fillId="0" borderId="38" xfId="0" applyFont="1" applyBorder="1" applyAlignment="1" applyProtection="1">
      <alignment horizontal="left" vertical="center"/>
      <protection hidden="1"/>
    </xf>
    <xf numFmtId="0" fontId="30" fillId="0" borderId="86" xfId="0" applyFont="1" applyBorder="1" applyAlignment="1" applyProtection="1">
      <alignment horizontal="left" vertical="center"/>
      <protection hidden="1"/>
    </xf>
    <xf numFmtId="0" fontId="3" fillId="0" borderId="12" xfId="0" applyFont="1" applyBorder="1" applyAlignment="1" applyProtection="1">
      <alignment horizontal="left" vertical="center" wrapText="1"/>
      <protection hidden="1"/>
    </xf>
    <xf numFmtId="0" fontId="3" fillId="0" borderId="13" xfId="0" applyFont="1" applyBorder="1" applyAlignment="1" applyProtection="1">
      <alignment horizontal="left" vertical="center" wrapText="1"/>
      <protection hidden="1"/>
    </xf>
    <xf numFmtId="0" fontId="3" fillId="0" borderId="61" xfId="0" applyFont="1" applyBorder="1" applyAlignment="1" applyProtection="1">
      <alignment horizontal="left" vertical="center" wrapText="1"/>
      <protection hidden="1"/>
    </xf>
    <xf numFmtId="0" fontId="3" fillId="0" borderId="39" xfId="0" applyFont="1" applyBorder="1" applyAlignment="1" applyProtection="1">
      <alignment horizontal="left" vertical="center"/>
      <protection hidden="1"/>
    </xf>
    <xf numFmtId="0" fontId="3" fillId="0" borderId="42" xfId="0" applyFont="1" applyBorder="1" applyAlignment="1" applyProtection="1">
      <alignment horizontal="left" vertical="center"/>
      <protection hidden="1"/>
    </xf>
    <xf numFmtId="0" fontId="3" fillId="0" borderId="84" xfId="0" applyFont="1" applyBorder="1" applyAlignment="1" applyProtection="1">
      <alignment horizontal="left" vertical="center"/>
      <protection hidden="1"/>
    </xf>
    <xf numFmtId="0" fontId="1" fillId="0" borderId="66" xfId="0" applyFont="1" applyBorder="1" applyAlignment="1" applyProtection="1">
      <alignment horizontal="center" vertical="center"/>
      <protection hidden="1"/>
    </xf>
    <xf numFmtId="0" fontId="1" fillId="0" borderId="24" xfId="0" applyFont="1" applyBorder="1" applyAlignment="1" applyProtection="1">
      <alignment horizontal="center" vertical="center"/>
      <protection hidden="1"/>
    </xf>
    <xf numFmtId="0" fontId="62" fillId="0" borderId="12" xfId="0" applyFont="1" applyBorder="1" applyAlignment="1" applyProtection="1">
      <alignment horizontal="left" vertical="center"/>
      <protection hidden="1"/>
    </xf>
    <xf numFmtId="0" fontId="62" fillId="0" borderId="13" xfId="0" applyFont="1" applyBorder="1" applyAlignment="1" applyProtection="1">
      <alignment horizontal="left" vertical="center"/>
      <protection hidden="1"/>
    </xf>
    <xf numFmtId="0" fontId="62" fillId="0" borderId="14" xfId="0" applyFont="1" applyBorder="1" applyAlignment="1" applyProtection="1">
      <alignment horizontal="left" vertical="center"/>
      <protection hidden="1"/>
    </xf>
    <xf numFmtId="0" fontId="3" fillId="0" borderId="29" xfId="0" applyFont="1" applyBorder="1" applyAlignment="1" applyProtection="1">
      <alignment horizontal="left" vertical="center"/>
      <protection hidden="1"/>
    </xf>
    <xf numFmtId="0" fontId="3" fillId="0" borderId="34" xfId="0" applyFont="1" applyBorder="1" applyAlignment="1" applyProtection="1">
      <alignment horizontal="left" vertical="center"/>
      <protection hidden="1"/>
    </xf>
    <xf numFmtId="0" fontId="3" fillId="0" borderId="85" xfId="0" applyFont="1" applyBorder="1" applyAlignment="1" applyProtection="1">
      <alignment horizontal="left" vertical="center"/>
      <protection hidden="1"/>
    </xf>
    <xf numFmtId="0" fontId="3" fillId="0" borderId="10" xfId="0" applyFont="1" applyBorder="1" applyAlignment="1" applyProtection="1">
      <alignment horizontal="center" vertical="center" wrapText="1"/>
      <protection hidden="1"/>
    </xf>
    <xf numFmtId="0" fontId="3" fillId="0" borderId="0" xfId="0" applyFont="1" applyAlignment="1" applyProtection="1">
      <alignment horizontal="center" vertical="center" wrapText="1"/>
      <protection hidden="1"/>
    </xf>
    <xf numFmtId="0" fontId="3" fillId="0" borderId="26" xfId="0" applyFont="1" applyBorder="1" applyAlignment="1" applyProtection="1">
      <alignment horizontal="center" vertical="center" wrapText="1"/>
      <protection hidden="1"/>
    </xf>
    <xf numFmtId="0" fontId="54" fillId="0" borderId="21" xfId="0" applyFont="1" applyBorder="1" applyAlignment="1" applyProtection="1">
      <alignment horizontal="center" vertical="center"/>
      <protection hidden="1"/>
    </xf>
    <xf numFmtId="0" fontId="54" fillId="0" borderId="22" xfId="0" applyFont="1" applyBorder="1" applyAlignment="1" applyProtection="1">
      <alignment horizontal="center" vertical="center"/>
      <protection hidden="1"/>
    </xf>
    <xf numFmtId="0" fontId="54" fillId="0" borderId="15" xfId="0" applyFont="1" applyBorder="1" applyAlignment="1" applyProtection="1">
      <alignment horizontal="center" vertical="center"/>
      <protection hidden="1"/>
    </xf>
    <xf numFmtId="0" fontId="62" fillId="0" borderId="21" xfId="0" applyFont="1" applyBorder="1" applyAlignment="1" applyProtection="1">
      <alignment horizontal="center" vertical="center"/>
      <protection hidden="1"/>
    </xf>
    <xf numFmtId="0" fontId="62" fillId="0" borderId="22" xfId="0" applyFont="1" applyBorder="1" applyAlignment="1" applyProtection="1">
      <alignment horizontal="center" vertical="center"/>
      <protection hidden="1"/>
    </xf>
    <xf numFmtId="0" fontId="62" fillId="0" borderId="44" xfId="0" applyFont="1" applyBorder="1" applyAlignment="1" applyProtection="1">
      <alignment horizontal="center" vertical="center"/>
      <protection hidden="1"/>
    </xf>
    <xf numFmtId="0" fontId="54" fillId="0" borderId="10" xfId="0" applyFont="1" applyBorder="1" applyAlignment="1" applyProtection="1">
      <alignment horizontal="left" vertical="center"/>
      <protection hidden="1"/>
    </xf>
    <xf numFmtId="0" fontId="54" fillId="0" borderId="0" xfId="0" applyFont="1" applyAlignment="1" applyProtection="1">
      <alignment horizontal="left" vertical="center"/>
      <protection hidden="1"/>
    </xf>
    <xf numFmtId="0" fontId="54" fillId="0" borderId="11" xfId="0" applyFont="1" applyBorder="1" applyAlignment="1" applyProtection="1">
      <alignment horizontal="left" vertical="center"/>
      <protection hidden="1"/>
    </xf>
    <xf numFmtId="0" fontId="62" fillId="0" borderId="10" xfId="0" applyFont="1" applyBorder="1" applyAlignment="1" applyProtection="1">
      <alignment horizontal="center" vertical="center"/>
      <protection hidden="1"/>
    </xf>
    <xf numFmtId="0" fontId="62" fillId="0" borderId="0" xfId="0" applyFont="1" applyAlignment="1" applyProtection="1">
      <alignment horizontal="center" vertical="center"/>
      <protection hidden="1"/>
    </xf>
    <xf numFmtId="0" fontId="62" fillId="0" borderId="26" xfId="0" applyFont="1" applyBorder="1" applyAlignment="1" applyProtection="1">
      <alignment horizontal="center" vertical="center"/>
      <protection hidden="1"/>
    </xf>
    <xf numFmtId="0" fontId="62" fillId="0" borderId="56" xfId="0" applyFont="1" applyBorder="1" applyAlignment="1" applyProtection="1">
      <alignment horizontal="left" vertical="center"/>
      <protection hidden="1"/>
    </xf>
    <xf numFmtId="0" fontId="62" fillId="0" borderId="42" xfId="0" applyFont="1" applyBorder="1" applyAlignment="1" applyProtection="1">
      <alignment horizontal="left" vertical="center"/>
      <protection hidden="1"/>
    </xf>
    <xf numFmtId="0" fontId="62" fillId="0" borderId="84" xfId="0" applyFont="1" applyBorder="1" applyAlignment="1" applyProtection="1">
      <alignment horizontal="left" vertical="center"/>
      <protection hidden="1"/>
    </xf>
    <xf numFmtId="0" fontId="62" fillId="0" borderId="56" xfId="0" applyFont="1" applyBorder="1" applyAlignment="1" applyProtection="1">
      <alignment horizontal="left" vertical="center" wrapText="1"/>
      <protection hidden="1"/>
    </xf>
    <xf numFmtId="0" fontId="62" fillId="0" borderId="42" xfId="0" applyFont="1" applyBorder="1" applyAlignment="1" applyProtection="1">
      <alignment horizontal="left" vertical="center" wrapText="1"/>
      <protection hidden="1"/>
    </xf>
    <xf numFmtId="0" fontId="62" fillId="0" borderId="35" xfId="0" applyFont="1" applyBorder="1" applyAlignment="1" applyProtection="1">
      <alignment horizontal="left" vertical="center" wrapText="1"/>
      <protection hidden="1"/>
    </xf>
    <xf numFmtId="0" fontId="9" fillId="0" borderId="0" xfId="0" applyFont="1" applyAlignment="1" applyProtection="1">
      <alignment horizontal="left" vertical="center"/>
      <protection hidden="1"/>
    </xf>
    <xf numFmtId="0" fontId="9" fillId="0" borderId="26" xfId="0" applyFont="1" applyBorder="1" applyAlignment="1" applyProtection="1">
      <alignment horizontal="left" vertical="center"/>
      <protection hidden="1"/>
    </xf>
    <xf numFmtId="0" fontId="3" fillId="0" borderId="56" xfId="0" applyFont="1" applyBorder="1" applyAlignment="1" applyProtection="1">
      <alignment horizontal="left" vertical="center"/>
      <protection hidden="1"/>
    </xf>
    <xf numFmtId="0" fontId="3" fillId="0" borderId="35" xfId="0" applyFont="1" applyBorder="1" applyAlignment="1" applyProtection="1">
      <alignment horizontal="left" vertical="center"/>
      <protection hidden="1"/>
    </xf>
    <xf numFmtId="0" fontId="62" fillId="0" borderId="46" xfId="0" applyFont="1" applyBorder="1" applyAlignment="1" applyProtection="1">
      <alignment horizontal="left" vertical="center"/>
      <protection hidden="1"/>
    </xf>
    <xf numFmtId="0" fontId="62" fillId="0" borderId="38" xfId="0" applyFont="1" applyBorder="1" applyAlignment="1" applyProtection="1">
      <alignment horizontal="left" vertical="center"/>
      <protection hidden="1"/>
    </xf>
    <xf numFmtId="0" fontId="62" fillId="0" borderId="50" xfId="0" applyFont="1" applyBorder="1" applyAlignment="1" applyProtection="1">
      <alignment horizontal="left" vertical="center"/>
      <protection hidden="1"/>
    </xf>
    <xf numFmtId="0" fontId="9" fillId="28" borderId="21" xfId="0" applyFont="1" applyFill="1" applyBorder="1" applyAlignment="1" applyProtection="1">
      <alignment horizontal="left" vertical="center"/>
      <protection hidden="1"/>
    </xf>
    <xf numFmtId="0" fontId="9" fillId="28" borderId="22" xfId="0" applyFont="1" applyFill="1" applyBorder="1" applyAlignment="1" applyProtection="1">
      <alignment horizontal="left" vertical="center"/>
      <protection hidden="1"/>
    </xf>
    <xf numFmtId="0" fontId="9" fillId="28" borderId="44" xfId="0" applyFont="1" applyFill="1" applyBorder="1" applyAlignment="1" applyProtection="1">
      <alignment horizontal="left" vertical="center"/>
      <protection hidden="1"/>
    </xf>
    <xf numFmtId="0" fontId="62" fillId="0" borderId="61" xfId="0" applyFont="1" applyBorder="1" applyAlignment="1" applyProtection="1">
      <alignment horizontal="left" vertical="center"/>
      <protection hidden="1"/>
    </xf>
    <xf numFmtId="0" fontId="9" fillId="0" borderId="10" xfId="0" applyFont="1" applyBorder="1" applyAlignment="1" applyProtection="1">
      <alignment horizontal="left" vertical="center"/>
      <protection hidden="1"/>
    </xf>
    <xf numFmtId="0" fontId="9" fillId="0" borderId="87" xfId="0" applyFont="1" applyBorder="1" applyAlignment="1" applyProtection="1">
      <alignment horizontal="left" vertical="center"/>
      <protection hidden="1"/>
    </xf>
    <xf numFmtId="0" fontId="9" fillId="0" borderId="36" xfId="0" applyFont="1" applyBorder="1" applyAlignment="1" applyProtection="1">
      <alignment horizontal="left" vertical="center"/>
      <protection hidden="1"/>
    </xf>
    <xf numFmtId="0" fontId="9" fillId="0" borderId="47" xfId="0" applyFont="1" applyBorder="1" applyAlignment="1" applyProtection="1">
      <alignment horizontal="left" vertical="center"/>
      <protection hidden="1"/>
    </xf>
    <xf numFmtId="0" fontId="30" fillId="0" borderId="87" xfId="0" applyFont="1" applyBorder="1" applyAlignment="1" applyProtection="1">
      <alignment horizontal="left" vertical="center"/>
      <protection hidden="1"/>
    </xf>
    <xf numFmtId="0" fontId="30" fillId="0" borderId="36" xfId="0" applyFont="1" applyBorder="1" applyAlignment="1" applyProtection="1">
      <alignment horizontal="left" vertical="center"/>
      <protection hidden="1"/>
    </xf>
    <xf numFmtId="0" fontId="30" fillId="0" borderId="88" xfId="0" applyFont="1" applyBorder="1" applyAlignment="1" applyProtection="1">
      <alignment horizontal="left" vertical="center"/>
      <protection hidden="1"/>
    </xf>
    <xf numFmtId="0" fontId="54" fillId="0" borderId="87" xfId="0" applyFont="1" applyBorder="1" applyAlignment="1" applyProtection="1">
      <alignment horizontal="left" vertical="center"/>
      <protection hidden="1"/>
    </xf>
    <xf numFmtId="0" fontId="71" fillId="0" borderId="36" xfId="0" applyFont="1" applyBorder="1" applyAlignment="1">
      <alignment horizontal="left" vertical="center"/>
    </xf>
    <xf numFmtId="0" fontId="71" fillId="0" borderId="88" xfId="0" applyFont="1" applyBorder="1" applyAlignment="1">
      <alignment horizontal="left" vertical="center"/>
    </xf>
    <xf numFmtId="0" fontId="30" fillId="0" borderId="83" xfId="0" applyFont="1" applyBorder="1" applyAlignment="1" applyProtection="1">
      <alignment horizontal="left" vertical="center"/>
      <protection hidden="1"/>
    </xf>
    <xf numFmtId="0" fontId="30" fillId="0" borderId="28" xfId="0" applyFont="1" applyBorder="1" applyAlignment="1" applyProtection="1">
      <alignment horizontal="left" vertical="center"/>
      <protection hidden="1"/>
    </xf>
    <xf numFmtId="0" fontId="30" fillId="0" borderId="89" xfId="0" applyFont="1" applyBorder="1" applyAlignment="1" applyProtection="1">
      <alignment horizontal="left" vertical="center"/>
      <protection hidden="1"/>
    </xf>
    <xf numFmtId="0" fontId="62" fillId="26" borderId="42" xfId="0" applyFont="1" applyFill="1" applyBorder="1" applyAlignment="1" applyProtection="1">
      <alignment horizontal="left"/>
      <protection hidden="1"/>
    </xf>
    <xf numFmtId="0" fontId="0" fillId="0" borderId="42" xfId="0" applyBorder="1">
      <alignment vertical="center"/>
    </xf>
    <xf numFmtId="0" fontId="0" fillId="0" borderId="84" xfId="0" applyBorder="1">
      <alignment vertical="center"/>
    </xf>
    <xf numFmtId="0" fontId="1" fillId="26" borderId="20" xfId="0" applyFont="1" applyFill="1" applyBorder="1" applyAlignment="1" applyProtection="1">
      <alignment horizontal="center" vertical="center"/>
      <protection hidden="1"/>
    </xf>
    <xf numFmtId="0" fontId="1" fillId="26" borderId="75" xfId="0" applyFont="1" applyFill="1" applyBorder="1" applyAlignment="1" applyProtection="1">
      <alignment horizontal="center" vertical="center"/>
      <protection hidden="1"/>
    </xf>
    <xf numFmtId="0" fontId="1" fillId="26" borderId="66" xfId="0" applyFont="1" applyFill="1" applyBorder="1" applyAlignment="1" applyProtection="1">
      <alignment horizontal="center" vertical="center"/>
      <protection hidden="1"/>
    </xf>
    <xf numFmtId="0" fontId="1" fillId="26" borderId="23" xfId="0" applyFont="1" applyFill="1" applyBorder="1" applyAlignment="1" applyProtection="1">
      <alignment horizontal="center" vertical="center"/>
      <protection hidden="1"/>
    </xf>
    <xf numFmtId="0" fontId="1" fillId="26" borderId="24" xfId="0" applyFont="1" applyFill="1" applyBorder="1" applyAlignment="1" applyProtection="1">
      <alignment horizontal="center" vertical="center"/>
      <protection hidden="1"/>
    </xf>
    <xf numFmtId="0" fontId="1" fillId="0" borderId="42" xfId="0" applyFont="1" applyBorder="1" applyAlignment="1">
      <alignment horizontal="left" vertical="center"/>
    </xf>
    <xf numFmtId="0" fontId="1" fillId="0" borderId="84" xfId="0" applyFont="1" applyBorder="1" applyAlignment="1">
      <alignment horizontal="left" vertical="center"/>
    </xf>
    <xf numFmtId="0" fontId="0" fillId="0" borderId="13" xfId="0" applyBorder="1" applyAlignment="1">
      <alignment horizontal="left" vertical="center"/>
    </xf>
    <xf numFmtId="0" fontId="0" fillId="0" borderId="14" xfId="0" applyBorder="1" applyAlignment="1">
      <alignment horizontal="left" vertical="center"/>
    </xf>
    <xf numFmtId="0" fontId="62" fillId="0" borderId="87" xfId="0" applyFont="1" applyBorder="1" applyAlignment="1" applyProtection="1">
      <alignment horizontal="left" vertical="center"/>
      <protection hidden="1"/>
    </xf>
    <xf numFmtId="0" fontId="62" fillId="0" borderId="36" xfId="0" applyFont="1" applyBorder="1" applyAlignment="1" applyProtection="1">
      <alignment horizontal="left" vertical="center"/>
      <protection hidden="1"/>
    </xf>
    <xf numFmtId="0" fontId="62" fillId="0" borderId="88" xfId="0" applyFont="1" applyBorder="1" applyAlignment="1" applyProtection="1">
      <alignment horizontal="left" vertical="center"/>
      <protection hidden="1"/>
    </xf>
    <xf numFmtId="0" fontId="62" fillId="0" borderId="17" xfId="0" applyFont="1" applyBorder="1" applyAlignment="1" applyProtection="1">
      <alignment horizontal="left" vertical="center"/>
      <protection hidden="1"/>
    </xf>
    <xf numFmtId="0" fontId="62" fillId="0" borderId="18" xfId="0" applyFont="1" applyBorder="1" applyAlignment="1" applyProtection="1">
      <alignment horizontal="left" vertical="center"/>
      <protection hidden="1"/>
    </xf>
    <xf numFmtId="0" fontId="62" fillId="0" borderId="19" xfId="0" applyFont="1" applyBorder="1" applyAlignment="1" applyProtection="1">
      <alignment horizontal="left" vertical="center"/>
      <protection hidden="1"/>
    </xf>
    <xf numFmtId="0" fontId="62" fillId="0" borderId="12" xfId="0" applyFont="1" applyBorder="1" applyAlignment="1" applyProtection="1">
      <alignment horizontal="left" vertical="center" shrinkToFit="1"/>
      <protection hidden="1"/>
    </xf>
    <xf numFmtId="0" fontId="0" fillId="0" borderId="13" xfId="0" applyBorder="1" applyAlignment="1">
      <alignment horizontal="left" vertical="center" shrinkToFit="1"/>
    </xf>
    <xf numFmtId="0" fontId="0" fillId="0" borderId="14" xfId="0" applyBorder="1" applyAlignment="1">
      <alignment horizontal="left" vertical="center" shrinkToFit="1"/>
    </xf>
    <xf numFmtId="0" fontId="54" fillId="0" borderId="36" xfId="0" applyFont="1" applyBorder="1" applyAlignment="1" applyProtection="1">
      <alignment horizontal="left" vertical="center"/>
      <protection hidden="1"/>
    </xf>
    <xf numFmtId="0" fontId="54" fillId="0" borderId="88" xfId="0" applyFont="1" applyBorder="1" applyAlignment="1" applyProtection="1">
      <alignment horizontal="left" vertical="center"/>
      <protection hidden="1"/>
    </xf>
    <xf numFmtId="0" fontId="71" fillId="0" borderId="0" xfId="0" applyFont="1" applyAlignment="1">
      <alignment horizontal="left" vertical="center"/>
    </xf>
    <xf numFmtId="0" fontId="71" fillId="0" borderId="11" xfId="0" applyFont="1" applyBorder="1" applyAlignment="1">
      <alignment horizontal="left" vertical="center"/>
    </xf>
    <xf numFmtId="0" fontId="1" fillId="0" borderId="34" xfId="0" applyFont="1" applyBorder="1" applyAlignment="1">
      <alignment horizontal="left" vertical="center"/>
    </xf>
    <xf numFmtId="0" fontId="1" fillId="0" borderId="85" xfId="0" applyFont="1" applyBorder="1" applyAlignment="1">
      <alignment horizontal="left" vertical="center"/>
    </xf>
    <xf numFmtId="0" fontId="62" fillId="0" borderId="86" xfId="0" applyFont="1" applyBorder="1" applyAlignment="1" applyProtection="1">
      <alignment horizontal="left" vertical="center"/>
      <protection hidden="1"/>
    </xf>
    <xf numFmtId="0" fontId="9" fillId="0" borderId="56" xfId="0" applyFont="1" applyBorder="1" applyAlignment="1" applyProtection="1">
      <alignment horizontal="left" vertical="center"/>
      <protection hidden="1"/>
    </xf>
    <xf numFmtId="0" fontId="1" fillId="0" borderId="35" xfId="0" applyFont="1" applyBorder="1" applyAlignment="1">
      <alignment horizontal="left" vertical="center"/>
    </xf>
    <xf numFmtId="0" fontId="9" fillId="0" borderId="34" xfId="0" applyFont="1" applyBorder="1" applyAlignment="1">
      <alignment horizontal="left" vertical="center"/>
    </xf>
    <xf numFmtId="0" fontId="9" fillId="0" borderId="30" xfId="0" applyFont="1" applyBorder="1" applyAlignment="1">
      <alignment horizontal="left" vertical="center"/>
    </xf>
    <xf numFmtId="0" fontId="9" fillId="0" borderId="42" xfId="0" applyFont="1" applyBorder="1" applyAlignment="1" applyProtection="1">
      <alignment horizontal="left" vertical="center"/>
      <protection hidden="1"/>
    </xf>
    <xf numFmtId="0" fontId="9" fillId="0" borderId="35" xfId="0" applyFont="1" applyBorder="1" applyAlignment="1" applyProtection="1">
      <alignment horizontal="left" vertical="center"/>
      <protection hidden="1"/>
    </xf>
    <xf numFmtId="0" fontId="62" fillId="0" borderId="35" xfId="0" applyFont="1" applyBorder="1" applyAlignment="1" applyProtection="1">
      <alignment horizontal="left" vertical="center"/>
      <protection hidden="1"/>
    </xf>
    <xf numFmtId="0" fontId="9" fillId="0" borderId="38" xfId="0" applyFont="1" applyBorder="1" applyAlignment="1" applyProtection="1">
      <alignment horizontal="left" vertical="center"/>
      <protection hidden="1"/>
    </xf>
    <xf numFmtId="0" fontId="9" fillId="0" borderId="50" xfId="0" applyFont="1" applyBorder="1" applyAlignment="1" applyProtection="1">
      <alignment horizontal="left" vertical="center"/>
      <protection hidden="1"/>
    </xf>
    <xf numFmtId="0" fontId="9" fillId="0" borderId="0" xfId="0" applyFont="1" applyAlignment="1">
      <alignment horizontal="left" vertical="center"/>
    </xf>
    <xf numFmtId="0" fontId="9" fillId="0" borderId="26" xfId="0" applyFont="1" applyBorder="1" applyAlignment="1">
      <alignment horizontal="left" vertical="center"/>
    </xf>
    <xf numFmtId="0" fontId="1" fillId="0" borderId="70" xfId="0" applyFont="1" applyBorder="1" applyAlignment="1" applyProtection="1">
      <alignment horizontal="center" vertical="center"/>
      <protection hidden="1"/>
    </xf>
    <xf numFmtId="0" fontId="62" fillId="0" borderId="27" xfId="0" applyFont="1" applyBorder="1" applyAlignment="1" applyProtection="1">
      <alignment horizontal="left" vertical="center"/>
      <protection hidden="1"/>
    </xf>
    <xf numFmtId="0" fontId="62" fillId="0" borderId="47" xfId="0" applyFont="1" applyBorder="1" applyAlignment="1" applyProtection="1">
      <alignment horizontal="left" vertical="center"/>
      <protection hidden="1"/>
    </xf>
    <xf numFmtId="0" fontId="3" fillId="26" borderId="22" xfId="0" applyFont="1" applyFill="1" applyBorder="1" applyAlignment="1" applyProtection="1">
      <alignment horizontal="left" vertical="center"/>
      <protection hidden="1"/>
    </xf>
    <xf numFmtId="0" fontId="0" fillId="0" borderId="22" xfId="0" applyBorder="1">
      <alignment vertical="center"/>
    </xf>
    <xf numFmtId="0" fontId="0" fillId="0" borderId="15" xfId="0" applyBorder="1">
      <alignment vertical="center"/>
    </xf>
    <xf numFmtId="0" fontId="1" fillId="28" borderId="20" xfId="0" applyFont="1" applyFill="1" applyBorder="1" applyAlignment="1" applyProtection="1">
      <alignment horizontal="center" vertical="center"/>
      <protection hidden="1"/>
    </xf>
    <xf numFmtId="0" fontId="1" fillId="28" borderId="24" xfId="0" applyFont="1" applyFill="1" applyBorder="1" applyAlignment="1" applyProtection="1">
      <alignment horizontal="center" vertical="center"/>
      <protection hidden="1"/>
    </xf>
    <xf numFmtId="0" fontId="30" fillId="26" borderId="21" xfId="0" applyFont="1" applyFill="1" applyBorder="1" applyAlignment="1" applyProtection="1">
      <alignment horizontal="center" vertical="center" wrapText="1"/>
      <protection hidden="1"/>
    </xf>
    <xf numFmtId="0" fontId="30" fillId="26" borderId="22" xfId="0" applyFont="1" applyFill="1" applyBorder="1" applyAlignment="1" applyProtection="1">
      <alignment horizontal="center" vertical="center" wrapText="1"/>
      <protection hidden="1"/>
    </xf>
    <xf numFmtId="0" fontId="30" fillId="26" borderId="44" xfId="0" applyFont="1" applyFill="1" applyBorder="1" applyAlignment="1" applyProtection="1">
      <alignment horizontal="center" vertical="center" wrapText="1"/>
      <protection hidden="1"/>
    </xf>
    <xf numFmtId="0" fontId="30" fillId="26" borderId="10" xfId="0" applyFont="1" applyFill="1" applyBorder="1" applyAlignment="1" applyProtection="1">
      <alignment horizontal="center" vertical="center" wrapText="1"/>
      <protection hidden="1"/>
    </xf>
    <xf numFmtId="0" fontId="30" fillId="26" borderId="0" xfId="0" applyFont="1" applyFill="1" applyAlignment="1" applyProtection="1">
      <alignment horizontal="center" vertical="center" wrapText="1"/>
      <protection hidden="1"/>
    </xf>
    <xf numFmtId="0" fontId="30" fillId="26" borderId="26" xfId="0" applyFont="1" applyFill="1" applyBorder="1" applyAlignment="1" applyProtection="1">
      <alignment horizontal="center" vertical="center" wrapText="1"/>
      <protection hidden="1"/>
    </xf>
    <xf numFmtId="0" fontId="30" fillId="26" borderId="12" xfId="0" applyFont="1" applyFill="1" applyBorder="1" applyAlignment="1" applyProtection="1">
      <alignment horizontal="center" vertical="center" wrapText="1"/>
      <protection hidden="1"/>
    </xf>
    <xf numFmtId="0" fontId="30" fillId="26" borderId="13" xfId="0" applyFont="1" applyFill="1" applyBorder="1" applyAlignment="1" applyProtection="1">
      <alignment horizontal="center" vertical="center" wrapText="1"/>
      <protection hidden="1"/>
    </xf>
    <xf numFmtId="0" fontId="30" fillId="26" borderId="61" xfId="0" applyFont="1" applyFill="1" applyBorder="1" applyAlignment="1" applyProtection="1">
      <alignment horizontal="center" vertical="center" wrapText="1"/>
      <protection hidden="1"/>
    </xf>
    <xf numFmtId="0" fontId="30" fillId="0" borderId="31" xfId="0" applyFont="1" applyBorder="1" applyAlignment="1" applyProtection="1">
      <alignment horizontal="left" vertical="center"/>
      <protection hidden="1"/>
    </xf>
    <xf numFmtId="0" fontId="1" fillId="0" borderId="28" xfId="0" applyFont="1" applyBorder="1" applyAlignment="1">
      <alignment horizontal="left" vertical="center"/>
    </xf>
    <xf numFmtId="0" fontId="1" fillId="0" borderId="89" xfId="0" applyFont="1" applyBorder="1" applyAlignment="1">
      <alignment horizontal="left" vertical="center"/>
    </xf>
    <xf numFmtId="0" fontId="3" fillId="0" borderId="29" xfId="0" applyFont="1" applyBorder="1" applyAlignment="1" applyProtection="1">
      <alignment horizontal="center" vertical="center" shrinkToFit="1"/>
      <protection hidden="1"/>
    </xf>
    <xf numFmtId="0" fontId="3" fillId="0" borderId="34" xfId="0" applyFont="1" applyBorder="1" applyAlignment="1" applyProtection="1">
      <alignment horizontal="center" vertical="center" shrinkToFit="1"/>
      <protection hidden="1"/>
    </xf>
    <xf numFmtId="0" fontId="10" fillId="0" borderId="10"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30" fillId="0" borderId="17" xfId="0" applyFont="1" applyBorder="1" applyAlignment="1" applyProtection="1">
      <alignment horizontal="center" vertical="center"/>
      <protection hidden="1"/>
    </xf>
    <xf numFmtId="0" fontId="30" fillId="0" borderId="18" xfId="0" applyFont="1" applyBorder="1" applyAlignment="1" applyProtection="1">
      <alignment horizontal="center" vertical="center"/>
      <protection hidden="1"/>
    </xf>
    <xf numFmtId="0" fontId="30" fillId="0" borderId="19" xfId="0" applyFont="1" applyBorder="1" applyAlignment="1" applyProtection="1">
      <alignment horizontal="center" vertical="center"/>
      <protection hidden="1"/>
    </xf>
    <xf numFmtId="0" fontId="53" fillId="0" borderId="21" xfId="0" applyFont="1" applyBorder="1" applyAlignment="1" applyProtection="1">
      <alignment horizontal="center" vertical="center" wrapText="1"/>
      <protection hidden="1"/>
    </xf>
    <xf numFmtId="0" fontId="53" fillId="0" borderId="22" xfId="0" applyFont="1" applyBorder="1" applyAlignment="1" applyProtection="1">
      <alignment horizontal="center" vertical="center" wrapText="1"/>
      <protection hidden="1"/>
    </xf>
    <xf numFmtId="0" fontId="53" fillId="0" borderId="44" xfId="0" applyFont="1" applyBorder="1" applyAlignment="1" applyProtection="1">
      <alignment horizontal="center" vertical="center" wrapText="1"/>
      <protection hidden="1"/>
    </xf>
    <xf numFmtId="0" fontId="53" fillId="0" borderId="56" xfId="0" applyFont="1" applyBorder="1" applyAlignment="1" applyProtection="1">
      <alignment horizontal="center" vertical="center" wrapText="1"/>
      <protection hidden="1"/>
    </xf>
    <xf numFmtId="0" fontId="53" fillId="0" borderId="42" xfId="0" applyFont="1" applyBorder="1" applyAlignment="1" applyProtection="1">
      <alignment horizontal="center" vertical="center" wrapText="1"/>
      <protection hidden="1"/>
    </xf>
    <xf numFmtId="0" fontId="53" fillId="0" borderId="35" xfId="0" applyFont="1" applyBorder="1" applyAlignment="1" applyProtection="1">
      <alignment horizontal="center" vertical="center" wrapText="1"/>
      <protection hidden="1"/>
    </xf>
    <xf numFmtId="0" fontId="53" fillId="25" borderId="87" xfId="0" applyFont="1" applyFill="1" applyBorder="1" applyAlignment="1" applyProtection="1">
      <alignment horizontal="left" vertical="center"/>
      <protection hidden="1"/>
    </xf>
    <xf numFmtId="0" fontId="53" fillId="25" borderId="36" xfId="0" applyFont="1" applyFill="1" applyBorder="1" applyAlignment="1" applyProtection="1">
      <alignment horizontal="left" vertical="center"/>
      <protection hidden="1"/>
    </xf>
    <xf numFmtId="0" fontId="53" fillId="25" borderId="88" xfId="0" applyFont="1" applyFill="1" applyBorder="1" applyAlignment="1" applyProtection="1">
      <alignment horizontal="left" vertical="center"/>
      <protection hidden="1"/>
    </xf>
    <xf numFmtId="0" fontId="53" fillId="0" borderId="43" xfId="0" applyFont="1" applyBorder="1" applyAlignment="1" applyProtection="1">
      <alignment horizontal="left" vertical="center"/>
      <protection hidden="1"/>
    </xf>
    <xf numFmtId="0" fontId="53" fillId="0" borderId="34" xfId="0" applyFont="1" applyBorder="1" applyAlignment="1" applyProtection="1">
      <alignment horizontal="left" vertical="center"/>
      <protection hidden="1"/>
    </xf>
    <xf numFmtId="0" fontId="53" fillId="0" borderId="85" xfId="0" applyFont="1" applyBorder="1" applyAlignment="1" applyProtection="1">
      <alignment horizontal="left" vertical="center"/>
      <protection hidden="1"/>
    </xf>
    <xf numFmtId="0" fontId="62" fillId="0" borderId="10" xfId="0" applyFont="1" applyBorder="1" applyAlignment="1" applyProtection="1">
      <alignment horizontal="left" vertical="center" wrapText="1"/>
      <protection hidden="1"/>
    </xf>
    <xf numFmtId="0" fontId="62" fillId="0" borderId="0" xfId="0" applyFont="1" applyAlignment="1" applyProtection="1">
      <alignment horizontal="left" vertical="center" wrapText="1"/>
      <protection hidden="1"/>
    </xf>
    <xf numFmtId="0" fontId="62" fillId="0" borderId="26" xfId="0" applyFont="1" applyBorder="1" applyAlignment="1" applyProtection="1">
      <alignment horizontal="left" vertical="center" wrapText="1"/>
      <protection hidden="1"/>
    </xf>
    <xf numFmtId="0" fontId="62" fillId="0" borderId="12" xfId="0" applyFont="1" applyBorder="1" applyAlignment="1" applyProtection="1">
      <alignment horizontal="left" vertical="center" wrapText="1"/>
      <protection hidden="1"/>
    </xf>
    <xf numFmtId="0" fontId="62" fillId="0" borderId="13" xfId="0" applyFont="1" applyBorder="1" applyAlignment="1" applyProtection="1">
      <alignment horizontal="left" vertical="center" wrapText="1"/>
      <protection hidden="1"/>
    </xf>
    <xf numFmtId="0" fontId="62" fillId="0" borderId="61" xfId="0" applyFont="1" applyBorder="1" applyAlignment="1" applyProtection="1">
      <alignment horizontal="left" vertical="center" wrapText="1"/>
      <protection hidden="1"/>
    </xf>
    <xf numFmtId="0" fontId="3" fillId="25" borderId="46" xfId="0" applyFont="1" applyFill="1" applyBorder="1" applyAlignment="1" applyProtection="1">
      <alignment horizontal="left" vertical="center"/>
      <protection hidden="1"/>
    </xf>
    <xf numFmtId="0" fontId="3" fillId="25" borderId="38" xfId="0" applyFont="1" applyFill="1" applyBorder="1" applyAlignment="1" applyProtection="1">
      <alignment horizontal="left" vertical="center"/>
      <protection hidden="1"/>
    </xf>
    <xf numFmtId="0" fontId="3" fillId="25" borderId="86" xfId="0" applyFont="1" applyFill="1" applyBorder="1" applyAlignment="1" applyProtection="1">
      <alignment horizontal="left" vertical="center"/>
      <protection hidden="1"/>
    </xf>
    <xf numFmtId="0" fontId="53" fillId="0" borderId="29" xfId="0" applyFont="1" applyBorder="1" applyAlignment="1" applyProtection="1">
      <alignment horizontal="left" vertical="center"/>
      <protection hidden="1"/>
    </xf>
    <xf numFmtId="0" fontId="54" fillId="0" borderId="56" xfId="0" applyFont="1" applyBorder="1" applyAlignment="1" applyProtection="1">
      <alignment horizontal="left" vertical="top" wrapText="1"/>
      <protection hidden="1"/>
    </xf>
    <xf numFmtId="0" fontId="54" fillId="0" borderId="42" xfId="0" applyFont="1" applyBorder="1" applyAlignment="1" applyProtection="1">
      <alignment horizontal="left" vertical="top" wrapText="1"/>
      <protection hidden="1"/>
    </xf>
    <xf numFmtId="0" fontId="54" fillId="0" borderId="35" xfId="0" applyFont="1" applyBorder="1" applyAlignment="1" applyProtection="1">
      <alignment horizontal="left" vertical="top" wrapText="1"/>
      <protection hidden="1"/>
    </xf>
    <xf numFmtId="0" fontId="10" fillId="0" borderId="46" xfId="0" applyFont="1" applyBorder="1" applyAlignment="1" applyProtection="1">
      <alignment horizontal="center" vertical="center" shrinkToFit="1"/>
      <protection hidden="1"/>
    </xf>
    <xf numFmtId="0" fontId="10" fillId="0" borderId="38" xfId="0" applyFont="1" applyBorder="1" applyAlignment="1" applyProtection="1">
      <alignment horizontal="center" vertical="center" shrinkToFit="1"/>
      <protection hidden="1"/>
    </xf>
    <xf numFmtId="0" fontId="10" fillId="0" borderId="86" xfId="0" applyFont="1" applyBorder="1" applyAlignment="1" applyProtection="1">
      <alignment horizontal="center" vertical="center" shrinkToFit="1"/>
      <protection hidden="1"/>
    </xf>
    <xf numFmtId="0" fontId="3" fillId="0" borderId="20" xfId="0" applyFont="1" applyBorder="1" applyAlignment="1" applyProtection="1">
      <alignment horizontal="center" vertical="center" wrapText="1"/>
      <protection hidden="1"/>
    </xf>
    <xf numFmtId="0" fontId="3" fillId="0" borderId="23" xfId="0" applyFont="1" applyBorder="1" applyAlignment="1" applyProtection="1">
      <alignment horizontal="center" vertical="center" wrapText="1"/>
      <protection hidden="1"/>
    </xf>
    <xf numFmtId="0" fontId="3" fillId="0" borderId="24" xfId="0" applyFont="1" applyBorder="1" applyAlignment="1" applyProtection="1">
      <alignment horizontal="center" vertical="center" wrapText="1"/>
      <protection hidden="1"/>
    </xf>
    <xf numFmtId="0" fontId="7" fillId="0" borderId="17" xfId="0" applyFont="1" applyBorder="1" applyAlignment="1" applyProtection="1">
      <alignment horizontal="left" vertical="center" shrinkToFit="1"/>
      <protection hidden="1"/>
    </xf>
    <xf numFmtId="0" fontId="7" fillId="0" borderId="18" xfId="0" applyFont="1" applyBorder="1" applyAlignment="1" applyProtection="1">
      <alignment horizontal="left" vertical="center" shrinkToFit="1"/>
      <protection hidden="1"/>
    </xf>
    <xf numFmtId="0" fontId="7" fillId="0" borderId="19" xfId="0" applyFont="1" applyBorder="1" applyAlignment="1" applyProtection="1">
      <alignment horizontal="left" vertical="center" shrinkToFit="1"/>
      <protection hidden="1"/>
    </xf>
    <xf numFmtId="0" fontId="62" fillId="25" borderId="56" xfId="0" applyFont="1" applyFill="1" applyBorder="1" applyAlignment="1" applyProtection="1">
      <alignment horizontal="left"/>
      <protection hidden="1"/>
    </xf>
    <xf numFmtId="0" fontId="9" fillId="0" borderId="17" xfId="0" applyFont="1" applyBorder="1" applyAlignment="1" applyProtection="1">
      <alignment horizontal="center" vertical="center" wrapText="1"/>
      <protection hidden="1"/>
    </xf>
    <xf numFmtId="0" fontId="9" fillId="0" borderId="18" xfId="0" applyFont="1" applyBorder="1" applyAlignment="1" applyProtection="1">
      <alignment horizontal="center" vertical="center" wrapText="1"/>
      <protection hidden="1"/>
    </xf>
    <xf numFmtId="0" fontId="9" fillId="0" borderId="19" xfId="0" applyFont="1" applyBorder="1" applyAlignment="1" applyProtection="1">
      <alignment horizontal="center" vertical="center" wrapText="1"/>
      <protection hidden="1"/>
    </xf>
    <xf numFmtId="0" fontId="9" fillId="0" borderId="21" xfId="0" applyFont="1" applyBorder="1" applyAlignment="1" applyProtection="1">
      <alignment horizontal="right" vertical="center" wrapText="1"/>
      <protection hidden="1"/>
    </xf>
    <xf numFmtId="0" fontId="9" fillId="0" borderId="22" xfId="0" applyFont="1" applyBorder="1" applyAlignment="1" applyProtection="1">
      <alignment horizontal="right" vertical="center" wrapText="1"/>
      <protection hidden="1"/>
    </xf>
    <xf numFmtId="0" fontId="9" fillId="0" borderId="10" xfId="0" applyFont="1" applyBorder="1" applyAlignment="1" applyProtection="1">
      <alignment horizontal="right" vertical="center" wrapText="1"/>
      <protection hidden="1"/>
    </xf>
    <xf numFmtId="0" fontId="9" fillId="0" borderId="0" xfId="0" applyFont="1" applyAlignment="1" applyProtection="1">
      <alignment horizontal="right" vertical="center" wrapText="1"/>
      <protection hidden="1"/>
    </xf>
    <xf numFmtId="0" fontId="9" fillId="0" borderId="12" xfId="0" applyFont="1" applyBorder="1" applyAlignment="1" applyProtection="1">
      <alignment horizontal="right" vertical="center" wrapText="1"/>
      <protection hidden="1"/>
    </xf>
    <xf numFmtId="0" fontId="9" fillId="0" borderId="13" xfId="0" applyFont="1" applyBorder="1" applyAlignment="1" applyProtection="1">
      <alignment horizontal="right" vertical="center" wrapText="1"/>
      <protection hidden="1"/>
    </xf>
    <xf numFmtId="0" fontId="3" fillId="25" borderId="83" xfId="0" applyFont="1" applyFill="1" applyBorder="1" applyAlignment="1" applyProtection="1">
      <alignment horizontal="left" vertical="center"/>
      <protection hidden="1"/>
    </xf>
    <xf numFmtId="0" fontId="3" fillId="25" borderId="28" xfId="0" applyFont="1" applyFill="1" applyBorder="1" applyAlignment="1" applyProtection="1">
      <alignment horizontal="left" vertical="center"/>
      <protection hidden="1"/>
    </xf>
    <xf numFmtId="0" fontId="3" fillId="25" borderId="89" xfId="0" applyFont="1" applyFill="1" applyBorder="1" applyAlignment="1" applyProtection="1">
      <alignment horizontal="left" vertical="center"/>
      <protection hidden="1"/>
    </xf>
    <xf numFmtId="0" fontId="51" fillId="0" borderId="22" xfId="0" applyFont="1" applyBorder="1" applyAlignment="1" applyProtection="1">
      <alignment horizontal="center" vertical="center" wrapText="1"/>
      <protection hidden="1"/>
    </xf>
    <xf numFmtId="0" fontId="51" fillId="0" borderId="0" xfId="0" applyFont="1" applyAlignment="1" applyProtection="1">
      <alignment horizontal="center" vertical="center" wrapText="1"/>
      <protection hidden="1"/>
    </xf>
    <xf numFmtId="0" fontId="51" fillId="0" borderId="13" xfId="0" applyFont="1" applyBorder="1" applyAlignment="1" applyProtection="1">
      <alignment horizontal="center" vertical="center" wrapText="1"/>
      <protection hidden="1"/>
    </xf>
    <xf numFmtId="0" fontId="9" fillId="0" borderId="22" xfId="0" applyFont="1" applyBorder="1" applyAlignment="1" applyProtection="1">
      <alignment horizontal="left" vertical="center" wrapText="1"/>
      <protection hidden="1"/>
    </xf>
    <xf numFmtId="0" fontId="9" fillId="0" borderId="15" xfId="0" applyFont="1" applyBorder="1" applyAlignment="1" applyProtection="1">
      <alignment horizontal="left" vertical="center" wrapText="1"/>
      <protection hidden="1"/>
    </xf>
    <xf numFmtId="0" fontId="9" fillId="0" borderId="0" xfId="0" applyFont="1" applyAlignment="1" applyProtection="1">
      <alignment horizontal="left" vertical="center" wrapText="1"/>
      <protection hidden="1"/>
    </xf>
    <xf numFmtId="0" fontId="9" fillId="0" borderId="11" xfId="0" applyFont="1" applyBorder="1" applyAlignment="1" applyProtection="1">
      <alignment horizontal="left" vertical="center" wrapText="1"/>
      <protection hidden="1"/>
    </xf>
    <xf numFmtId="0" fontId="9" fillId="0" borderId="13" xfId="0" applyFont="1" applyBorder="1" applyAlignment="1" applyProtection="1">
      <alignment horizontal="left" vertical="center" wrapText="1"/>
      <protection hidden="1"/>
    </xf>
    <xf numFmtId="0" fontId="9" fillId="0" borderId="14" xfId="0" applyFont="1" applyBorder="1" applyAlignment="1" applyProtection="1">
      <alignment horizontal="left" vertical="center" wrapText="1"/>
      <protection hidden="1"/>
    </xf>
    <xf numFmtId="0" fontId="53" fillId="0" borderId="17" xfId="0" applyFont="1" applyBorder="1" applyAlignment="1" applyProtection="1">
      <alignment horizontal="right" vertical="center" shrinkToFit="1"/>
      <protection hidden="1"/>
    </xf>
    <xf numFmtId="0" fontId="53" fillId="0" borderId="18" xfId="0" applyFont="1" applyBorder="1" applyAlignment="1" applyProtection="1">
      <alignment horizontal="right" vertical="center" shrinkToFit="1"/>
      <protection hidden="1"/>
    </xf>
    <xf numFmtId="0" fontId="53" fillId="0" borderId="19" xfId="0" applyFont="1" applyBorder="1" applyAlignment="1" applyProtection="1">
      <alignment horizontal="right" vertical="center" shrinkToFit="1"/>
      <protection hidden="1"/>
    </xf>
    <xf numFmtId="0" fontId="10" fillId="0" borderId="0" xfId="0" applyFont="1" applyAlignment="1" applyProtection="1">
      <alignment horizontal="center" vertical="center"/>
      <protection hidden="1"/>
    </xf>
    <xf numFmtId="0" fontId="62" fillId="0" borderId="12" xfId="0" applyFont="1" applyBorder="1" applyAlignment="1" applyProtection="1">
      <alignment horizontal="left"/>
      <protection hidden="1"/>
    </xf>
    <xf numFmtId="0" fontId="62" fillId="0" borderId="13" xfId="0" applyFont="1" applyBorder="1" applyAlignment="1" applyProtection="1">
      <alignment horizontal="left"/>
      <protection hidden="1"/>
    </xf>
    <xf numFmtId="0" fontId="62" fillId="0" borderId="14" xfId="0" applyFont="1" applyBorder="1" applyAlignment="1" applyProtection="1">
      <alignment horizontal="left"/>
      <protection hidden="1"/>
    </xf>
    <xf numFmtId="0" fontId="1" fillId="0" borderId="29" xfId="0" applyFont="1" applyBorder="1" applyAlignment="1" applyProtection="1">
      <alignment horizontal="center" vertical="center"/>
      <protection hidden="1"/>
    </xf>
    <xf numFmtId="0" fontId="1" fillId="0" borderId="30" xfId="0" applyFont="1" applyBorder="1" applyAlignment="1" applyProtection="1">
      <alignment horizontal="center" vertical="center"/>
      <protection hidden="1"/>
    </xf>
    <xf numFmtId="0" fontId="62" fillId="0" borderId="17" xfId="0" applyFont="1" applyBorder="1" applyAlignment="1" applyProtection="1">
      <alignment horizontal="center" vertical="center" wrapText="1"/>
      <protection hidden="1"/>
    </xf>
    <xf numFmtId="0" fontId="62" fillId="0" borderId="18" xfId="0" applyFont="1" applyBorder="1" applyAlignment="1" applyProtection="1">
      <alignment horizontal="center" vertical="center" wrapText="1"/>
      <protection hidden="1"/>
    </xf>
    <xf numFmtId="0" fontId="62" fillId="0" borderId="27" xfId="0" applyFont="1" applyBorder="1" applyAlignment="1" applyProtection="1">
      <alignment horizontal="center" vertical="center" wrapText="1"/>
      <protection hidden="1"/>
    </xf>
    <xf numFmtId="0" fontId="13" fillId="0" borderId="12" xfId="0" applyFont="1" applyBorder="1" applyAlignment="1" applyProtection="1">
      <alignment horizontal="center" vertical="center"/>
      <protection hidden="1"/>
    </xf>
    <xf numFmtId="0" fontId="13" fillId="0" borderId="13" xfId="0" applyFont="1" applyBorder="1" applyAlignment="1" applyProtection="1">
      <alignment horizontal="center" vertical="center"/>
      <protection hidden="1"/>
    </xf>
    <xf numFmtId="0" fontId="13" fillId="0" borderId="61" xfId="0" applyFont="1" applyBorder="1" applyAlignment="1" applyProtection="1">
      <alignment horizontal="center" vertical="center"/>
      <protection hidden="1"/>
    </xf>
    <xf numFmtId="0" fontId="9" fillId="0" borderId="29" xfId="0" applyFont="1" applyBorder="1" applyAlignment="1" applyProtection="1">
      <alignment horizontal="center" vertical="center"/>
      <protection hidden="1"/>
    </xf>
    <xf numFmtId="0" fontId="9" fillId="0" borderId="34" xfId="0" applyFont="1" applyBorder="1" applyAlignment="1" applyProtection="1">
      <alignment horizontal="center" vertical="center"/>
      <protection hidden="1"/>
    </xf>
    <xf numFmtId="0" fontId="9" fillId="0" borderId="30" xfId="0" applyFont="1" applyBorder="1" applyAlignment="1" applyProtection="1">
      <alignment horizontal="center" vertical="center"/>
      <protection hidden="1"/>
    </xf>
    <xf numFmtId="0" fontId="3" fillId="0" borderId="55" xfId="0" applyFont="1" applyBorder="1" applyAlignment="1" applyProtection="1">
      <alignment horizontal="center" vertical="center"/>
      <protection hidden="1"/>
    </xf>
    <xf numFmtId="0" fontId="3" fillId="0" borderId="57" xfId="0" applyFont="1" applyBorder="1" applyAlignment="1" applyProtection="1">
      <alignment horizontal="center" vertical="center"/>
      <protection hidden="1"/>
    </xf>
    <xf numFmtId="0" fontId="13" fillId="0" borderId="21" xfId="0" applyFont="1" applyBorder="1" applyAlignment="1" applyProtection="1">
      <alignment horizontal="center" vertical="center"/>
      <protection hidden="1"/>
    </xf>
    <xf numFmtId="0" fontId="13" fillId="0" borderId="22" xfId="0" applyFont="1" applyBorder="1" applyAlignment="1" applyProtection="1">
      <alignment horizontal="center" vertical="center"/>
      <protection hidden="1"/>
    </xf>
    <xf numFmtId="0" fontId="13" fillId="0" borderId="44" xfId="0" applyFont="1" applyBorder="1" applyAlignment="1" applyProtection="1">
      <alignment horizontal="center" vertical="center"/>
      <protection hidden="1"/>
    </xf>
    <xf numFmtId="0" fontId="62" fillId="0" borderId="10" xfId="0" applyFont="1" applyBorder="1" applyAlignment="1" applyProtection="1">
      <alignment horizontal="left" vertical="center"/>
      <protection hidden="1"/>
    </xf>
    <xf numFmtId="0" fontId="62" fillId="0" borderId="0" xfId="0" applyFont="1" applyAlignment="1" applyProtection="1">
      <alignment horizontal="left" vertical="center"/>
      <protection hidden="1"/>
    </xf>
    <xf numFmtId="0" fontId="62" fillId="0" borderId="26" xfId="0" applyFont="1" applyBorder="1" applyAlignment="1" applyProtection="1">
      <alignment horizontal="left" vertical="center"/>
      <protection hidden="1"/>
    </xf>
    <xf numFmtId="0" fontId="30" fillId="25" borderId="21" xfId="0" applyFont="1" applyFill="1" applyBorder="1" applyAlignment="1" applyProtection="1">
      <alignment horizontal="center" vertical="center" wrapText="1"/>
      <protection hidden="1"/>
    </xf>
    <xf numFmtId="0" fontId="30" fillId="25" borderId="22" xfId="0" applyFont="1" applyFill="1" applyBorder="1" applyAlignment="1" applyProtection="1">
      <alignment horizontal="center" vertical="center" wrapText="1"/>
      <protection hidden="1"/>
    </xf>
    <xf numFmtId="0" fontId="30" fillId="25" borderId="44" xfId="0" applyFont="1" applyFill="1" applyBorder="1" applyAlignment="1" applyProtection="1">
      <alignment horizontal="center" vertical="center" wrapText="1"/>
      <protection hidden="1"/>
    </xf>
    <xf numFmtId="0" fontId="53" fillId="0" borderId="32" xfId="0" applyFont="1" applyBorder="1" applyAlignment="1" applyProtection="1">
      <alignment horizontal="left" vertical="center"/>
      <protection hidden="1"/>
    </xf>
    <xf numFmtId="0" fontId="53" fillId="0" borderId="28" xfId="0" applyFont="1" applyBorder="1" applyAlignment="1" applyProtection="1">
      <alignment horizontal="left" vertical="center"/>
      <protection hidden="1"/>
    </xf>
    <xf numFmtId="0" fontId="53" fillId="0" borderId="89" xfId="0" applyFont="1" applyBorder="1" applyAlignment="1" applyProtection="1">
      <alignment horizontal="left" vertical="center"/>
      <protection hidden="1"/>
    </xf>
    <xf numFmtId="0" fontId="62" fillId="28" borderId="12" xfId="0" applyFont="1" applyFill="1" applyBorder="1" applyAlignment="1" applyProtection="1">
      <alignment horizontal="center" vertical="center"/>
      <protection hidden="1"/>
    </xf>
    <xf numFmtId="0" fontId="62" fillId="28" borderId="13" xfId="0" applyFont="1" applyFill="1" applyBorder="1" applyAlignment="1" applyProtection="1">
      <alignment horizontal="center" vertical="center"/>
      <protection hidden="1"/>
    </xf>
    <xf numFmtId="0" fontId="62" fillId="28" borderId="14" xfId="0" applyFont="1" applyFill="1" applyBorder="1" applyAlignment="1" applyProtection="1">
      <alignment horizontal="center" vertical="center"/>
      <protection hidden="1"/>
    </xf>
    <xf numFmtId="0" fontId="3" fillId="26" borderId="36" xfId="0" applyFont="1" applyFill="1" applyBorder="1" applyAlignment="1" applyProtection="1">
      <alignment horizontal="left" vertical="center"/>
      <protection hidden="1"/>
    </xf>
    <xf numFmtId="0" fontId="0" fillId="0" borderId="36" xfId="0" applyBorder="1">
      <alignment vertical="center"/>
    </xf>
    <xf numFmtId="0" fontId="0" fillId="0" borderId="88" xfId="0" applyBorder="1">
      <alignment vertical="center"/>
    </xf>
    <xf numFmtId="0" fontId="62" fillId="26" borderId="90" xfId="0" applyFont="1" applyFill="1" applyBorder="1" applyAlignment="1" applyProtection="1">
      <alignment horizontal="left"/>
      <protection hidden="1"/>
    </xf>
    <xf numFmtId="0" fontId="0" fillId="0" borderId="90" xfId="0" applyBorder="1">
      <alignment vertical="center"/>
    </xf>
    <xf numFmtId="0" fontId="0" fillId="0" borderId="91" xfId="0" applyBorder="1">
      <alignment vertical="center"/>
    </xf>
    <xf numFmtId="0" fontId="62" fillId="26" borderId="0" xfId="0" applyFont="1" applyFill="1" applyAlignment="1" applyProtection="1">
      <alignment horizontal="left"/>
      <protection hidden="1"/>
    </xf>
    <xf numFmtId="0" fontId="0" fillId="0" borderId="0" xfId="0">
      <alignment vertical="center"/>
    </xf>
    <xf numFmtId="0" fontId="0" fillId="0" borderId="11" xfId="0" applyBorder="1">
      <alignment vertical="center"/>
    </xf>
    <xf numFmtId="0" fontId="3" fillId="28" borderId="21" xfId="0" applyFont="1" applyFill="1" applyBorder="1" applyAlignment="1" applyProtection="1">
      <alignment horizontal="left" vertical="center"/>
      <protection hidden="1"/>
    </xf>
    <xf numFmtId="0" fontId="3" fillId="28" borderId="22" xfId="0" applyFont="1" applyFill="1" applyBorder="1" applyAlignment="1" applyProtection="1">
      <alignment horizontal="left" vertical="center"/>
      <protection hidden="1"/>
    </xf>
    <xf numFmtId="0" fontId="3" fillId="28" borderId="15" xfId="0" applyFont="1" applyFill="1" applyBorder="1" applyAlignment="1" applyProtection="1">
      <alignment horizontal="left" vertical="center"/>
      <protection hidden="1"/>
    </xf>
    <xf numFmtId="0" fontId="62" fillId="25" borderId="55" xfId="0" applyFont="1" applyFill="1" applyBorder="1" applyAlignment="1" applyProtection="1">
      <alignment horizontal="center" vertical="center" wrapText="1"/>
      <protection hidden="1"/>
    </xf>
    <xf numFmtId="0" fontId="62" fillId="25" borderId="57" xfId="0" applyFont="1" applyFill="1" applyBorder="1" applyAlignment="1" applyProtection="1">
      <alignment horizontal="center" vertical="center" wrapText="1"/>
      <protection hidden="1"/>
    </xf>
    <xf numFmtId="0" fontId="54" fillId="25" borderId="10" xfId="0" applyFont="1" applyFill="1" applyBorder="1" applyAlignment="1" applyProtection="1">
      <alignment horizontal="left" vertical="center" wrapText="1"/>
      <protection hidden="1"/>
    </xf>
    <xf numFmtId="0" fontId="54" fillId="25" borderId="0" xfId="0" applyFont="1" applyFill="1" applyAlignment="1" applyProtection="1">
      <alignment horizontal="left" vertical="center" wrapText="1"/>
      <protection hidden="1"/>
    </xf>
    <xf numFmtId="0" fontId="54" fillId="25" borderId="26" xfId="0" applyFont="1" applyFill="1" applyBorder="1" applyAlignment="1" applyProtection="1">
      <alignment horizontal="left" vertical="center" wrapText="1"/>
      <protection hidden="1"/>
    </xf>
    <xf numFmtId="0" fontId="31" fillId="0" borderId="20" xfId="0" applyFont="1" applyBorder="1" applyAlignment="1" applyProtection="1">
      <alignment horizontal="center" vertical="center"/>
      <protection hidden="1"/>
    </xf>
    <xf numFmtId="0" fontId="31" fillId="0" borderId="75" xfId="0" applyFont="1" applyBorder="1" applyAlignment="1" applyProtection="1">
      <alignment horizontal="center" vertical="center"/>
      <protection hidden="1"/>
    </xf>
    <xf numFmtId="0" fontId="1" fillId="0" borderId="12" xfId="0" applyFont="1" applyBorder="1" applyAlignment="1" applyProtection="1">
      <alignment horizontal="center" vertical="center"/>
      <protection hidden="1"/>
    </xf>
    <xf numFmtId="0" fontId="1" fillId="0" borderId="13" xfId="0" applyFont="1" applyBorder="1" applyAlignment="1" applyProtection="1">
      <alignment horizontal="center" vertical="center"/>
      <protection hidden="1"/>
    </xf>
    <xf numFmtId="0" fontId="62" fillId="25" borderId="10" xfId="0" applyFont="1" applyFill="1" applyBorder="1" applyAlignment="1" applyProtection="1">
      <alignment horizontal="left" vertical="center"/>
      <protection hidden="1"/>
    </xf>
    <xf numFmtId="0" fontId="62" fillId="25" borderId="0" xfId="0" applyFont="1" applyFill="1" applyAlignment="1" applyProtection="1">
      <alignment horizontal="left" vertical="center"/>
      <protection hidden="1"/>
    </xf>
    <xf numFmtId="0" fontId="62" fillId="25" borderId="26" xfId="0" applyFont="1" applyFill="1" applyBorder="1" applyAlignment="1" applyProtection="1">
      <alignment horizontal="left" vertical="center"/>
      <protection hidden="1"/>
    </xf>
    <xf numFmtId="0" fontId="3" fillId="0" borderId="0" xfId="0" applyFont="1" applyAlignment="1" applyProtection="1">
      <alignment horizontal="center" vertical="center" shrinkToFit="1"/>
      <protection hidden="1"/>
    </xf>
    <xf numFmtId="0" fontId="3" fillId="0" borderId="42" xfId="0" applyFont="1" applyBorder="1" applyAlignment="1" applyProtection="1">
      <alignment horizontal="left" vertical="center" shrinkToFit="1"/>
      <protection hidden="1"/>
    </xf>
    <xf numFmtId="0" fontId="3" fillId="0" borderId="42" xfId="0" applyFont="1" applyBorder="1" applyAlignment="1" applyProtection="1">
      <alignment horizontal="right" vertical="center" shrinkToFit="1"/>
      <protection hidden="1"/>
    </xf>
    <xf numFmtId="0" fontId="3" fillId="0" borderId="0" xfId="0" applyFont="1" applyAlignment="1" applyProtection="1">
      <alignment horizontal="right" vertical="center" shrinkToFit="1"/>
      <protection hidden="1"/>
    </xf>
    <xf numFmtId="0" fontId="1" fillId="0" borderId="36" xfId="0" applyFont="1" applyBorder="1" applyAlignment="1" applyProtection="1">
      <alignment horizontal="center" vertical="center"/>
      <protection hidden="1"/>
    </xf>
    <xf numFmtId="0" fontId="4" fillId="0" borderId="34" xfId="0" applyFont="1" applyBorder="1" applyAlignment="1" applyProtection="1">
      <alignment horizontal="center" vertical="center" shrinkToFit="1"/>
      <protection hidden="1"/>
    </xf>
    <xf numFmtId="0" fontId="4" fillId="0" borderId="30" xfId="0" applyFont="1" applyBorder="1" applyAlignment="1" applyProtection="1">
      <alignment horizontal="center" vertical="center" shrinkToFit="1"/>
      <protection hidden="1"/>
    </xf>
    <xf numFmtId="0" fontId="3" fillId="0" borderId="48" xfId="0" applyFont="1" applyBorder="1" applyAlignment="1" applyProtection="1">
      <alignment horizontal="center" vertical="center" wrapText="1"/>
      <protection hidden="1"/>
    </xf>
    <xf numFmtId="0" fontId="3" fillId="0" borderId="36" xfId="0" applyFont="1" applyBorder="1" applyAlignment="1" applyProtection="1">
      <alignment horizontal="center" vertical="center" wrapText="1"/>
      <protection hidden="1"/>
    </xf>
    <xf numFmtId="0" fontId="3" fillId="0" borderId="47" xfId="0" applyFont="1" applyBorder="1" applyAlignment="1" applyProtection="1">
      <alignment horizontal="center" vertical="center" wrapText="1"/>
      <protection hidden="1"/>
    </xf>
    <xf numFmtId="0" fontId="3" fillId="0" borderId="39" xfId="0" applyFont="1" applyBorder="1" applyAlignment="1" applyProtection="1">
      <alignment horizontal="center" vertical="center" wrapText="1"/>
      <protection hidden="1"/>
    </xf>
    <xf numFmtId="0" fontId="3" fillId="0" borderId="40" xfId="0" applyFont="1" applyBorder="1" applyAlignment="1" applyProtection="1">
      <alignment horizontal="center" vertical="center"/>
      <protection hidden="1"/>
    </xf>
    <xf numFmtId="0" fontId="3" fillId="0" borderId="29" xfId="0" applyFont="1" applyBorder="1" applyAlignment="1" applyProtection="1">
      <alignment horizontal="center" vertical="center"/>
      <protection hidden="1"/>
    </xf>
    <xf numFmtId="0" fontId="3" fillId="0" borderId="34" xfId="0" applyFont="1" applyBorder="1" applyAlignment="1" applyProtection="1">
      <alignment horizontal="center" vertical="center"/>
      <protection hidden="1"/>
    </xf>
    <xf numFmtId="0" fontId="3" fillId="0" borderId="30" xfId="0" applyFont="1" applyBorder="1" applyAlignment="1" applyProtection="1">
      <alignment horizontal="center" vertical="center"/>
      <protection hidden="1"/>
    </xf>
    <xf numFmtId="0" fontId="55" fillId="0" borderId="29" xfId="0" applyFont="1" applyBorder="1" applyAlignment="1" applyProtection="1">
      <alignment horizontal="center" vertical="center"/>
      <protection hidden="1"/>
    </xf>
    <xf numFmtId="0" fontId="55" fillId="0" borderId="34" xfId="0" applyFont="1" applyBorder="1" applyAlignment="1" applyProtection="1">
      <alignment horizontal="center" vertical="center"/>
      <protection hidden="1"/>
    </xf>
    <xf numFmtId="0" fontId="55" fillId="0" borderId="30" xfId="0" applyFont="1" applyBorder="1" applyAlignment="1" applyProtection="1">
      <alignment horizontal="center" vertical="center"/>
      <protection hidden="1"/>
    </xf>
    <xf numFmtId="0" fontId="30" fillId="0" borderId="40" xfId="0" applyFont="1" applyBorder="1" applyAlignment="1" applyProtection="1">
      <alignment horizontal="center" vertical="center" wrapText="1"/>
      <protection hidden="1"/>
    </xf>
    <xf numFmtId="0" fontId="30" fillId="0" borderId="40" xfId="0" applyFont="1" applyBorder="1" applyAlignment="1" applyProtection="1">
      <alignment horizontal="center" vertical="center"/>
      <protection hidden="1"/>
    </xf>
    <xf numFmtId="49" fontId="46" fillId="0" borderId="29" xfId="0" applyNumberFormat="1" applyFont="1" applyBorder="1" applyAlignment="1" applyProtection="1">
      <alignment horizontal="center" vertical="center" shrinkToFit="1"/>
      <protection locked="0"/>
    </xf>
    <xf numFmtId="49" fontId="46" fillId="0" borderId="34" xfId="0" applyNumberFormat="1" applyFont="1" applyBorder="1" applyAlignment="1" applyProtection="1">
      <alignment horizontal="center" vertical="center" shrinkToFit="1"/>
      <protection locked="0"/>
    </xf>
    <xf numFmtId="49" fontId="46" fillId="0" borderId="30" xfId="0" applyNumberFormat="1" applyFont="1" applyBorder="1" applyAlignment="1" applyProtection="1">
      <alignment horizontal="center" vertical="center" shrinkToFit="1"/>
      <protection locked="0"/>
    </xf>
    <xf numFmtId="0" fontId="1" fillId="0" borderId="0" xfId="0" applyFont="1" applyAlignment="1" applyProtection="1">
      <alignment horizontal="center" vertical="center"/>
      <protection hidden="1"/>
    </xf>
    <xf numFmtId="0" fontId="4" fillId="0" borderId="29" xfId="0" applyFont="1" applyBorder="1" applyAlignment="1" applyProtection="1">
      <alignment horizontal="center" vertical="center" shrinkToFit="1"/>
      <protection hidden="1"/>
    </xf>
    <xf numFmtId="0" fontId="3" fillId="0" borderId="77" xfId="0" applyFont="1" applyBorder="1" applyAlignment="1" applyProtection="1">
      <alignment horizontal="center" vertical="center"/>
      <protection hidden="1"/>
    </xf>
    <xf numFmtId="0" fontId="3" fillId="0" borderId="41" xfId="0" applyFont="1" applyBorder="1" applyAlignment="1" applyProtection="1">
      <alignment horizontal="center" vertical="center"/>
      <protection hidden="1"/>
    </xf>
    <xf numFmtId="49" fontId="64" fillId="0" borderId="48" xfId="0" applyNumberFormat="1" applyFont="1" applyBorder="1" applyAlignment="1" applyProtection="1">
      <alignment horizontal="center" vertical="center" shrinkToFit="1"/>
      <protection locked="0"/>
    </xf>
    <xf numFmtId="49" fontId="64" fillId="0" borderId="36" xfId="0" applyNumberFormat="1" applyFont="1" applyBorder="1" applyAlignment="1" applyProtection="1">
      <alignment horizontal="center" vertical="center" shrinkToFit="1"/>
      <protection locked="0"/>
    </xf>
    <xf numFmtId="49" fontId="64" fillId="0" borderId="47" xfId="0" applyNumberFormat="1" applyFont="1" applyBorder="1" applyAlignment="1" applyProtection="1">
      <alignment horizontal="center" vertical="center" shrinkToFit="1"/>
      <protection locked="0"/>
    </xf>
    <xf numFmtId="49" fontId="64" fillId="0" borderId="39" xfId="0" applyNumberFormat="1" applyFont="1" applyBorder="1" applyAlignment="1" applyProtection="1">
      <alignment horizontal="center" vertical="center" shrinkToFit="1"/>
      <protection locked="0"/>
    </xf>
    <xf numFmtId="49" fontId="64" fillId="0" borderId="42" xfId="0" applyNumberFormat="1" applyFont="1" applyBorder="1" applyAlignment="1" applyProtection="1">
      <alignment horizontal="center" vertical="center" shrinkToFit="1"/>
      <protection locked="0"/>
    </xf>
    <xf numFmtId="49" fontId="64" fillId="0" borderId="35" xfId="0" applyNumberFormat="1" applyFont="1" applyBorder="1" applyAlignment="1" applyProtection="1">
      <alignment horizontal="center" vertical="center" shrinkToFit="1"/>
      <protection locked="0"/>
    </xf>
    <xf numFmtId="0" fontId="1" fillId="0" borderId="29" xfId="0" applyFont="1" applyBorder="1" applyAlignment="1" applyProtection="1">
      <alignment horizontal="left" vertical="center" shrinkToFit="1"/>
      <protection locked="0"/>
    </xf>
    <xf numFmtId="0" fontId="1" fillId="0" borderId="34" xfId="0" applyFont="1" applyBorder="1" applyAlignment="1" applyProtection="1">
      <alignment horizontal="left" vertical="center" shrinkToFit="1"/>
      <protection locked="0"/>
    </xf>
    <xf numFmtId="0" fontId="1" fillId="0" borderId="30" xfId="0" applyFont="1" applyBorder="1" applyAlignment="1" applyProtection="1">
      <alignment horizontal="left" vertical="center" shrinkToFit="1"/>
      <protection locked="0"/>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31">
    <dxf>
      <font>
        <b/>
        <i val="0"/>
        <condense val="0"/>
        <extend val="0"/>
      </font>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b/>
        <i val="0"/>
        <condense val="0"/>
        <extend val="0"/>
        <color indexed="9"/>
      </font>
      <fill>
        <patternFill>
          <bgColor indexed="10"/>
        </patternFill>
      </fill>
    </dxf>
    <dxf>
      <font>
        <b/>
        <i val="0"/>
        <condense val="0"/>
        <extend val="0"/>
        <color indexed="12"/>
      </font>
      <fill>
        <patternFill patternType="none">
          <bgColor indexed="65"/>
        </patternFill>
      </fill>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9"/>
      </font>
    </dxf>
    <dxf>
      <font>
        <condense val="0"/>
        <extend val="0"/>
        <color indexed="10"/>
      </font>
    </dxf>
    <dxf>
      <font>
        <b/>
        <i val="0"/>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8" Type="http://schemas.openxmlformats.org/officeDocument/2006/relationships/image" Target="../media/image12.emf"/><Relationship Id="rId3" Type="http://schemas.openxmlformats.org/officeDocument/2006/relationships/image" Target="../media/image7.png"/><Relationship Id="rId7" Type="http://schemas.openxmlformats.org/officeDocument/2006/relationships/image" Target="../media/image11.jpeg"/><Relationship Id="rId2" Type="http://schemas.openxmlformats.org/officeDocument/2006/relationships/image" Target="../media/image6.jpeg"/><Relationship Id="rId1" Type="http://schemas.openxmlformats.org/officeDocument/2006/relationships/image" Target="../media/image5.jpeg"/><Relationship Id="rId6" Type="http://schemas.openxmlformats.org/officeDocument/2006/relationships/image" Target="../media/image10.jpeg"/><Relationship Id="rId5" Type="http://schemas.openxmlformats.org/officeDocument/2006/relationships/image" Target="../media/image9.jpeg"/><Relationship Id="rId4" Type="http://schemas.openxmlformats.org/officeDocument/2006/relationships/image" Target="../media/image8.jpeg"/><Relationship Id="rId9" Type="http://schemas.openxmlformats.org/officeDocument/2006/relationships/image" Target="../media/image13.emf"/></Relationships>
</file>

<file path=xl/drawings/_rels/drawing3.xml.rels><?xml version="1.0" encoding="UTF-8" standalone="yes"?>
<Relationships xmlns="http://schemas.openxmlformats.org/package/2006/relationships"><Relationship Id="rId8" Type="http://schemas.openxmlformats.org/officeDocument/2006/relationships/image" Target="../media/image21.jpeg"/><Relationship Id="rId3" Type="http://schemas.openxmlformats.org/officeDocument/2006/relationships/image" Target="../media/image16.jpeg"/><Relationship Id="rId7" Type="http://schemas.openxmlformats.org/officeDocument/2006/relationships/image" Target="../media/image20.jpeg"/><Relationship Id="rId12" Type="http://schemas.openxmlformats.org/officeDocument/2006/relationships/image" Target="../media/image24.jpeg"/><Relationship Id="rId2" Type="http://schemas.openxmlformats.org/officeDocument/2006/relationships/image" Target="../media/image15.jpeg"/><Relationship Id="rId1" Type="http://schemas.openxmlformats.org/officeDocument/2006/relationships/image" Target="../media/image14.jpeg"/><Relationship Id="rId6" Type="http://schemas.openxmlformats.org/officeDocument/2006/relationships/image" Target="../media/image19.jpeg"/><Relationship Id="rId11" Type="http://schemas.openxmlformats.org/officeDocument/2006/relationships/image" Target="../media/image23.jpeg"/><Relationship Id="rId5" Type="http://schemas.openxmlformats.org/officeDocument/2006/relationships/image" Target="../media/image18.jpeg"/><Relationship Id="rId10" Type="http://schemas.openxmlformats.org/officeDocument/2006/relationships/image" Target="../media/image7.png"/><Relationship Id="rId4" Type="http://schemas.openxmlformats.org/officeDocument/2006/relationships/image" Target="../media/image17.jpeg"/><Relationship Id="rId9" Type="http://schemas.openxmlformats.org/officeDocument/2006/relationships/image" Target="../media/image22.jpeg"/></Relationships>
</file>

<file path=xl/drawings/_rels/drawing4.x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5.jpeg"/></Relationships>
</file>

<file path=xl/drawings/drawing1.xml><?xml version="1.0" encoding="utf-8"?>
<xdr:wsDr xmlns:xdr="http://schemas.openxmlformats.org/drawingml/2006/spreadsheetDrawing" xmlns:a="http://schemas.openxmlformats.org/drawingml/2006/main">
  <xdr:twoCellAnchor editAs="oneCell">
    <xdr:from>
      <xdr:col>16</xdr:col>
      <xdr:colOff>104775</xdr:colOff>
      <xdr:row>16</xdr:row>
      <xdr:rowOff>9525</xdr:rowOff>
    </xdr:from>
    <xdr:to>
      <xdr:col>21</xdr:col>
      <xdr:colOff>209550</xdr:colOff>
      <xdr:row>32</xdr:row>
      <xdr:rowOff>85725</xdr:rowOff>
    </xdr:to>
    <xdr:pic>
      <xdr:nvPicPr>
        <xdr:cNvPr id="4599" name="Picture 18" descr="12-UE">
          <a:extLst>
            <a:ext uri="{FF2B5EF4-FFF2-40B4-BE49-F238E27FC236}">
              <a16:creationId xmlns:a16="http://schemas.microsoft.com/office/drawing/2014/main" id="{00000000-0008-0000-0000-0000F7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76775" y="3524250"/>
          <a:ext cx="1676400" cy="2819400"/>
        </a:xfrm>
        <a:prstGeom prst="rect">
          <a:avLst/>
        </a:prstGeom>
        <a:noFill/>
        <a:ln w="9525">
          <a:noFill/>
          <a:miter lim="800000"/>
          <a:headEnd/>
          <a:tailEnd/>
        </a:ln>
      </xdr:spPr>
    </xdr:pic>
    <xdr:clientData/>
  </xdr:twoCellAnchor>
  <xdr:twoCellAnchor editAs="oneCell">
    <xdr:from>
      <xdr:col>3</xdr:col>
      <xdr:colOff>114300</xdr:colOff>
      <xdr:row>15</xdr:row>
      <xdr:rowOff>47625</xdr:rowOff>
    </xdr:from>
    <xdr:to>
      <xdr:col>12</xdr:col>
      <xdr:colOff>104775</xdr:colOff>
      <xdr:row>25</xdr:row>
      <xdr:rowOff>9525</xdr:rowOff>
    </xdr:to>
    <xdr:pic>
      <xdr:nvPicPr>
        <xdr:cNvPr id="4600" name="Picture 16" descr="12-UE">
          <a:extLst>
            <a:ext uri="{FF2B5EF4-FFF2-40B4-BE49-F238E27FC236}">
              <a16:creationId xmlns:a16="http://schemas.microsoft.com/office/drawing/2014/main" id="{00000000-0008-0000-0000-0000F811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600075" y="3390900"/>
          <a:ext cx="2819400" cy="1676400"/>
        </a:xfrm>
        <a:prstGeom prst="rect">
          <a:avLst/>
        </a:prstGeom>
        <a:noFill/>
        <a:ln w="9525">
          <a:noFill/>
          <a:miter lim="800000"/>
          <a:headEnd/>
          <a:tailEnd/>
        </a:ln>
      </xdr:spPr>
    </xdr:pic>
    <xdr:clientData/>
  </xdr:twoCellAnchor>
  <xdr:twoCellAnchor editAs="oneCell">
    <xdr:from>
      <xdr:col>3</xdr:col>
      <xdr:colOff>133350</xdr:colOff>
      <xdr:row>27</xdr:row>
      <xdr:rowOff>28575</xdr:rowOff>
    </xdr:from>
    <xdr:to>
      <xdr:col>12</xdr:col>
      <xdr:colOff>114300</xdr:colOff>
      <xdr:row>35</xdr:row>
      <xdr:rowOff>123825</xdr:rowOff>
    </xdr:to>
    <xdr:pic>
      <xdr:nvPicPr>
        <xdr:cNvPr id="4601" name="Picture 17" descr="12-YOKO">
          <a:extLst>
            <a:ext uri="{FF2B5EF4-FFF2-40B4-BE49-F238E27FC236}">
              <a16:creationId xmlns:a16="http://schemas.microsoft.com/office/drawing/2014/main" id="{00000000-0008-0000-0000-0000F911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619125" y="5429250"/>
          <a:ext cx="2809875" cy="1466850"/>
        </a:xfrm>
        <a:prstGeom prst="rect">
          <a:avLst/>
        </a:prstGeom>
        <a:noFill/>
        <a:ln w="9525">
          <a:noFill/>
          <a:miter lim="800000"/>
          <a:headEnd/>
          <a:tailEnd/>
        </a:ln>
      </xdr:spPr>
    </xdr:pic>
    <xdr:clientData/>
  </xdr:twoCellAnchor>
  <xdr:oneCellAnchor>
    <xdr:from>
      <xdr:col>11</xdr:col>
      <xdr:colOff>114300</xdr:colOff>
      <xdr:row>14</xdr:row>
      <xdr:rowOff>38100</xdr:rowOff>
    </xdr:from>
    <xdr:ext cx="523875" cy="171450"/>
    <xdr:sp macro="" textlink="">
      <xdr:nvSpPr>
        <xdr:cNvPr id="4100" name="AutoShape 4">
          <a:extLst>
            <a:ext uri="{FF2B5EF4-FFF2-40B4-BE49-F238E27FC236}">
              <a16:creationId xmlns:a16="http://schemas.microsoft.com/office/drawing/2014/main" id="{00000000-0008-0000-0000-000004100000}"/>
            </a:ext>
          </a:extLst>
        </xdr:cNvPr>
        <xdr:cNvSpPr>
          <a:spLocks/>
        </xdr:cNvSpPr>
      </xdr:nvSpPr>
      <xdr:spPr bwMode="auto">
        <a:xfrm>
          <a:off x="3114675" y="3200400"/>
          <a:ext cx="523875" cy="171450"/>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1">
            <a:defRPr sz="1000"/>
          </a:pPr>
          <a:r>
            <a:rPr lang="ja-JP" altLang="en-US" sz="900" b="1" i="0" strike="noStrike">
              <a:solidFill>
                <a:srgbClr val="000000"/>
              </a:solidFill>
              <a:latin typeface="ＭＳ Ｐゴシック"/>
              <a:ea typeface="ＭＳ Ｐゴシック"/>
            </a:rPr>
            <a:t>ソレノイド</a:t>
          </a:r>
        </a:p>
      </xdr:txBody>
    </xdr:sp>
    <xdr:clientData/>
  </xdr:oneCellAnchor>
  <xdr:oneCellAnchor>
    <xdr:from>
      <xdr:col>14</xdr:col>
      <xdr:colOff>76200</xdr:colOff>
      <xdr:row>26</xdr:row>
      <xdr:rowOff>95250</xdr:rowOff>
    </xdr:from>
    <xdr:ext cx="523875" cy="171450"/>
    <xdr:sp macro="" textlink="">
      <xdr:nvSpPr>
        <xdr:cNvPr id="4101" name="AutoShape 5">
          <a:extLst>
            <a:ext uri="{FF2B5EF4-FFF2-40B4-BE49-F238E27FC236}">
              <a16:creationId xmlns:a16="http://schemas.microsoft.com/office/drawing/2014/main" id="{00000000-0008-0000-0000-000005100000}"/>
            </a:ext>
          </a:extLst>
        </xdr:cNvPr>
        <xdr:cNvSpPr>
          <a:spLocks/>
        </xdr:cNvSpPr>
      </xdr:nvSpPr>
      <xdr:spPr bwMode="auto">
        <a:xfrm>
          <a:off x="4019550" y="5314950"/>
          <a:ext cx="523875" cy="171450"/>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1">
            <a:defRPr sz="1000"/>
          </a:pPr>
          <a:r>
            <a:rPr lang="ja-JP" altLang="en-US" sz="900" b="1" i="0" strike="noStrike">
              <a:solidFill>
                <a:srgbClr val="000000"/>
              </a:solidFill>
              <a:latin typeface="ＭＳ Ｐゴシック"/>
              <a:ea typeface="ＭＳ Ｐゴシック"/>
            </a:rPr>
            <a:t>ソレノイド</a:t>
          </a:r>
        </a:p>
      </xdr:txBody>
    </xdr:sp>
    <xdr:clientData/>
  </xdr:oneCellAnchor>
  <xdr:twoCellAnchor>
    <xdr:from>
      <xdr:col>29</xdr:col>
      <xdr:colOff>333375</xdr:colOff>
      <xdr:row>30</xdr:row>
      <xdr:rowOff>9525</xdr:rowOff>
    </xdr:from>
    <xdr:to>
      <xdr:col>35</xdr:col>
      <xdr:colOff>76200</xdr:colOff>
      <xdr:row>34</xdr:row>
      <xdr:rowOff>57150</xdr:rowOff>
    </xdr:to>
    <xdr:sp macro="" textlink="">
      <xdr:nvSpPr>
        <xdr:cNvPr id="4126" name="AutoShape 18">
          <a:extLst>
            <a:ext uri="{FF2B5EF4-FFF2-40B4-BE49-F238E27FC236}">
              <a16:creationId xmlns:a16="http://schemas.microsoft.com/office/drawing/2014/main" id="{00000000-0008-0000-0000-00001E100000}"/>
            </a:ext>
          </a:extLst>
        </xdr:cNvPr>
        <xdr:cNvSpPr>
          <a:spLocks/>
        </xdr:cNvSpPr>
      </xdr:nvSpPr>
      <xdr:spPr bwMode="auto">
        <a:xfrm>
          <a:off x="9144000" y="5924550"/>
          <a:ext cx="1857375" cy="733425"/>
        </a:xfrm>
        <a:prstGeom prst="borderCallout2">
          <a:avLst>
            <a:gd name="adj1" fmla="val 15583"/>
            <a:gd name="adj2" fmla="val -4102"/>
            <a:gd name="adj3" fmla="val 15583"/>
            <a:gd name="adj4" fmla="val -11796"/>
            <a:gd name="adj5" fmla="val 45454"/>
            <a:gd name="adj6" fmla="val -17435"/>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xdr:from>
      <xdr:col>2</xdr:col>
      <xdr:colOff>28575</xdr:colOff>
      <xdr:row>1</xdr:row>
      <xdr:rowOff>38100</xdr:rowOff>
    </xdr:from>
    <xdr:to>
      <xdr:col>4</xdr:col>
      <xdr:colOff>85725</xdr:colOff>
      <xdr:row>1</xdr:row>
      <xdr:rowOff>257175</xdr:rowOff>
    </xdr:to>
    <xdr:grpSp>
      <xdr:nvGrpSpPr>
        <xdr:cNvPr id="4605" name="Group 45">
          <a:extLst>
            <a:ext uri="{FF2B5EF4-FFF2-40B4-BE49-F238E27FC236}">
              <a16:creationId xmlns:a16="http://schemas.microsoft.com/office/drawing/2014/main" id="{00000000-0008-0000-0000-0000FD110000}"/>
            </a:ext>
          </a:extLst>
        </xdr:cNvPr>
        <xdr:cNvGrpSpPr>
          <a:grpSpLocks/>
        </xdr:cNvGrpSpPr>
      </xdr:nvGrpSpPr>
      <xdr:grpSpPr bwMode="auto">
        <a:xfrm>
          <a:off x="200025" y="361950"/>
          <a:ext cx="685800" cy="219075"/>
          <a:chOff x="0" y="1"/>
          <a:chExt cx="1079" cy="344"/>
        </a:xfrm>
      </xdr:grpSpPr>
      <xdr:sp macro="" textlink="">
        <xdr:nvSpPr>
          <xdr:cNvPr id="4607" name="Freeform 46">
            <a:extLst>
              <a:ext uri="{FF2B5EF4-FFF2-40B4-BE49-F238E27FC236}">
                <a16:creationId xmlns:a16="http://schemas.microsoft.com/office/drawing/2014/main" id="{00000000-0008-0000-0000-0000FF110000}"/>
              </a:ext>
            </a:extLst>
          </xdr:cNvPr>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4608" name="Freeform 47">
            <a:extLst>
              <a:ext uri="{FF2B5EF4-FFF2-40B4-BE49-F238E27FC236}">
                <a16:creationId xmlns:a16="http://schemas.microsoft.com/office/drawing/2014/main" id="{00000000-0008-0000-0000-000000120000}"/>
              </a:ext>
            </a:extLst>
          </xdr:cNvPr>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4609" name="Freeform 48">
            <a:extLst>
              <a:ext uri="{FF2B5EF4-FFF2-40B4-BE49-F238E27FC236}">
                <a16:creationId xmlns:a16="http://schemas.microsoft.com/office/drawing/2014/main" id="{00000000-0008-0000-0000-000001120000}"/>
              </a:ext>
            </a:extLst>
          </xdr:cNvPr>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twoCellAnchor editAs="oneCell">
    <xdr:from>
      <xdr:col>25</xdr:col>
      <xdr:colOff>209550</xdr:colOff>
      <xdr:row>0</xdr:row>
      <xdr:rowOff>161925</xdr:rowOff>
    </xdr:from>
    <xdr:to>
      <xdr:col>32</xdr:col>
      <xdr:colOff>266700</xdr:colOff>
      <xdr:row>10</xdr:row>
      <xdr:rowOff>76200</xdr:rowOff>
    </xdr:to>
    <xdr:pic>
      <xdr:nvPicPr>
        <xdr:cNvPr id="4606" name="Picture 51" descr="ex260_12">
          <a:extLst>
            <a:ext uri="{FF2B5EF4-FFF2-40B4-BE49-F238E27FC236}">
              <a16:creationId xmlns:a16="http://schemas.microsoft.com/office/drawing/2014/main" id="{00000000-0008-0000-0000-0000FE11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7610475" y="161925"/>
          <a:ext cx="2524125" cy="239077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76200</xdr:colOff>
      <xdr:row>65</xdr:row>
      <xdr:rowOff>19050</xdr:rowOff>
    </xdr:from>
    <xdr:to>
      <xdr:col>12</xdr:col>
      <xdr:colOff>438150</xdr:colOff>
      <xdr:row>67</xdr:row>
      <xdr:rowOff>619125</xdr:rowOff>
    </xdr:to>
    <xdr:grpSp>
      <xdr:nvGrpSpPr>
        <xdr:cNvPr id="1749" name="Group 52">
          <a:extLst>
            <a:ext uri="{FF2B5EF4-FFF2-40B4-BE49-F238E27FC236}">
              <a16:creationId xmlns:a16="http://schemas.microsoft.com/office/drawing/2014/main" id="{00000000-0008-0000-0100-0000D5060000}"/>
            </a:ext>
          </a:extLst>
        </xdr:cNvPr>
        <xdr:cNvGrpSpPr>
          <a:grpSpLocks/>
        </xdr:cNvGrpSpPr>
      </xdr:nvGrpSpPr>
      <xdr:grpSpPr bwMode="auto">
        <a:xfrm>
          <a:off x="4743450" y="10668000"/>
          <a:ext cx="3705225" cy="971550"/>
          <a:chOff x="456" y="900"/>
          <a:chExt cx="427" cy="102"/>
        </a:xfrm>
      </xdr:grpSpPr>
      <xdr:pic>
        <xdr:nvPicPr>
          <xdr:cNvPr id="1762" name="Picture 21" descr="10_toritukr_24 のコピー">
            <a:extLst>
              <a:ext uri="{FF2B5EF4-FFF2-40B4-BE49-F238E27FC236}">
                <a16:creationId xmlns:a16="http://schemas.microsoft.com/office/drawing/2014/main" id="{00000000-0008-0000-0100-0000E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56" y="900"/>
            <a:ext cx="412" cy="102"/>
          </a:xfrm>
          <a:prstGeom prst="rect">
            <a:avLst/>
          </a:prstGeom>
          <a:noFill/>
          <a:ln w="9525">
            <a:noFill/>
            <a:miter lim="800000"/>
            <a:headEnd/>
            <a:tailEnd/>
          </a:ln>
        </xdr:spPr>
      </xdr:pic>
      <xdr:sp macro="" textlink="">
        <xdr:nvSpPr>
          <xdr:cNvPr id="1763" name="Rectangle 51">
            <a:extLst>
              <a:ext uri="{FF2B5EF4-FFF2-40B4-BE49-F238E27FC236}">
                <a16:creationId xmlns:a16="http://schemas.microsoft.com/office/drawing/2014/main" id="{00000000-0008-0000-0100-0000E3060000}"/>
              </a:ext>
            </a:extLst>
          </xdr:cNvPr>
          <xdr:cNvSpPr>
            <a:spLocks noChangeArrowheads="1"/>
          </xdr:cNvSpPr>
        </xdr:nvSpPr>
        <xdr:spPr bwMode="auto">
          <a:xfrm>
            <a:off x="674" y="910"/>
            <a:ext cx="209" cy="31"/>
          </a:xfrm>
          <a:prstGeom prst="rect">
            <a:avLst/>
          </a:prstGeom>
          <a:solidFill>
            <a:srgbClr val="FFFFFF"/>
          </a:solidFill>
          <a:ln w="9525">
            <a:noFill/>
            <a:miter lim="800000"/>
            <a:headEnd/>
            <a:tailEnd/>
          </a:ln>
        </xdr:spPr>
      </xdr:sp>
    </xdr:grpSp>
    <xdr:clientData/>
  </xdr:twoCellAnchor>
  <xdr:twoCellAnchor>
    <xdr:from>
      <xdr:col>9</xdr:col>
      <xdr:colOff>361950</xdr:colOff>
      <xdr:row>60</xdr:row>
      <xdr:rowOff>85725</xdr:rowOff>
    </xdr:from>
    <xdr:to>
      <xdr:col>15</xdr:col>
      <xdr:colOff>190500</xdr:colOff>
      <xdr:row>61</xdr:row>
      <xdr:rowOff>238125</xdr:rowOff>
    </xdr:to>
    <xdr:sp macro="" textlink="">
      <xdr:nvSpPr>
        <xdr:cNvPr id="1110" name="Text Box 86">
          <a:extLst>
            <a:ext uri="{FF2B5EF4-FFF2-40B4-BE49-F238E27FC236}">
              <a16:creationId xmlns:a16="http://schemas.microsoft.com/office/drawing/2014/main" id="{00000000-0008-0000-0100-000056040000}"/>
            </a:ext>
          </a:extLst>
        </xdr:cNvPr>
        <xdr:cNvSpPr txBox="1">
          <a:spLocks noChangeArrowheads="1"/>
        </xdr:cNvSpPr>
      </xdr:nvSpPr>
      <xdr:spPr bwMode="auto">
        <a:xfrm>
          <a:off x="6419850" y="9896475"/>
          <a:ext cx="3667125"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混合：横配管（ベース配管）を混合して使用する場合</a:t>
          </a:r>
        </a:p>
        <a:p>
          <a:pPr algn="l" rtl="0">
            <a:defRPr sz="1000"/>
          </a:pPr>
          <a:r>
            <a:rPr lang="ja-JP" altLang="en-US" sz="900" b="0" i="0" u="none" strike="noStrike" baseline="0">
              <a:solidFill>
                <a:srgbClr val="0000FF"/>
              </a:solidFill>
              <a:latin typeface="ＭＳ Ｐゴシック"/>
              <a:ea typeface="ＭＳ Ｐゴシック"/>
            </a:rPr>
            <a:t>　　　　　</a:t>
          </a:r>
          <a:r>
            <a:rPr lang="ja-JP" altLang="en-US" sz="800" b="0" i="0" u="none" strike="noStrike" baseline="0">
              <a:solidFill>
                <a:srgbClr val="0000FF"/>
              </a:solidFill>
              <a:latin typeface="ＭＳ Ｐゴシック"/>
              <a:ea typeface="ＭＳ Ｐゴシック"/>
            </a:rPr>
            <a:t>ベース配管形バルブ混載時やベース配管口径併用時（分岐など）</a:t>
          </a:r>
        </a:p>
      </xdr:txBody>
    </xdr:sp>
    <xdr:clientData/>
  </xdr:twoCellAnchor>
  <xdr:twoCellAnchor>
    <xdr:from>
      <xdr:col>7</xdr:col>
      <xdr:colOff>104775</xdr:colOff>
      <xdr:row>56</xdr:row>
      <xdr:rowOff>38100</xdr:rowOff>
    </xdr:from>
    <xdr:to>
      <xdr:col>9</xdr:col>
      <xdr:colOff>257175</xdr:colOff>
      <xdr:row>58</xdr:row>
      <xdr:rowOff>638175</xdr:rowOff>
    </xdr:to>
    <xdr:grpSp>
      <xdr:nvGrpSpPr>
        <xdr:cNvPr id="1751" name="Group 88">
          <a:extLst>
            <a:ext uri="{FF2B5EF4-FFF2-40B4-BE49-F238E27FC236}">
              <a16:creationId xmlns:a16="http://schemas.microsoft.com/office/drawing/2014/main" id="{00000000-0008-0000-0100-0000D7060000}"/>
            </a:ext>
          </a:extLst>
        </xdr:cNvPr>
        <xdr:cNvGrpSpPr>
          <a:grpSpLocks/>
        </xdr:cNvGrpSpPr>
      </xdr:nvGrpSpPr>
      <xdr:grpSpPr bwMode="auto">
        <a:xfrm>
          <a:off x="4772025" y="9582150"/>
          <a:ext cx="1543050" cy="1019175"/>
          <a:chOff x="494" y="594"/>
          <a:chExt cx="162" cy="107"/>
        </a:xfrm>
      </xdr:grpSpPr>
      <xdr:pic>
        <xdr:nvPicPr>
          <xdr:cNvPr id="1760" name="Picture 84" descr="12_pe">
            <a:extLst>
              <a:ext uri="{FF2B5EF4-FFF2-40B4-BE49-F238E27FC236}">
                <a16:creationId xmlns:a16="http://schemas.microsoft.com/office/drawing/2014/main" id="{00000000-0008-0000-0100-0000E006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94" y="594"/>
            <a:ext cx="162" cy="107"/>
          </a:xfrm>
          <a:prstGeom prst="rect">
            <a:avLst/>
          </a:prstGeom>
          <a:noFill/>
          <a:ln w="9525">
            <a:noFill/>
            <a:miter lim="800000"/>
            <a:headEnd/>
            <a:tailEnd/>
          </a:ln>
        </xdr:spPr>
      </xdr:pic>
      <xdr:sp macro="" textlink="">
        <xdr:nvSpPr>
          <xdr:cNvPr id="1761" name="Rectangle 87">
            <a:extLst>
              <a:ext uri="{FF2B5EF4-FFF2-40B4-BE49-F238E27FC236}">
                <a16:creationId xmlns:a16="http://schemas.microsoft.com/office/drawing/2014/main" id="{00000000-0008-0000-0100-0000E1060000}"/>
              </a:ext>
            </a:extLst>
          </xdr:cNvPr>
          <xdr:cNvSpPr>
            <a:spLocks noChangeArrowheads="1"/>
          </xdr:cNvSpPr>
        </xdr:nvSpPr>
        <xdr:spPr bwMode="auto">
          <a:xfrm>
            <a:off x="570" y="625"/>
            <a:ext cx="32" cy="56"/>
          </a:xfrm>
          <a:prstGeom prst="rect">
            <a:avLst/>
          </a:prstGeom>
          <a:solidFill>
            <a:srgbClr val="FFFFFF"/>
          </a:solidFill>
          <a:ln w="9525">
            <a:noFill/>
            <a:miter lim="800000"/>
            <a:headEnd/>
            <a:tailEnd/>
          </a:ln>
        </xdr:spPr>
      </xdr:sp>
    </xdr:grpSp>
    <xdr:clientData/>
  </xdr:twoCellAnchor>
  <xdr:twoCellAnchor>
    <xdr:from>
      <xdr:col>10</xdr:col>
      <xdr:colOff>209550</xdr:colOff>
      <xdr:row>65</xdr:row>
      <xdr:rowOff>142875</xdr:rowOff>
    </xdr:from>
    <xdr:to>
      <xdr:col>15</xdr:col>
      <xdr:colOff>190500</xdr:colOff>
      <xdr:row>67</xdr:row>
      <xdr:rowOff>419100</xdr:rowOff>
    </xdr:to>
    <xdr:sp macro="" textlink="">
      <xdr:nvSpPr>
        <xdr:cNvPr id="1123" name="Text Box 99">
          <a:extLst>
            <a:ext uri="{FF2B5EF4-FFF2-40B4-BE49-F238E27FC236}">
              <a16:creationId xmlns:a16="http://schemas.microsoft.com/office/drawing/2014/main" id="{00000000-0008-0000-0100-000063040000}"/>
            </a:ext>
          </a:extLst>
        </xdr:cNvPr>
        <xdr:cNvSpPr txBox="1">
          <a:spLocks noChangeArrowheads="1"/>
        </xdr:cNvSpPr>
      </xdr:nvSpPr>
      <xdr:spPr bwMode="auto">
        <a:xfrm>
          <a:off x="6962775" y="10039350"/>
          <a:ext cx="3124200" cy="647700"/>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100"/>
            </a:lnSpc>
            <a:defRPr sz="1000"/>
          </a:pPr>
          <a:r>
            <a:rPr lang="ja-JP" altLang="en-US" sz="900" b="0" i="0" u="sng" strike="noStrike" baseline="0">
              <a:solidFill>
                <a:srgbClr val="000000"/>
              </a:solidFill>
              <a:latin typeface="ＭＳ Ｐゴシック"/>
              <a:ea typeface="ＭＳ Ｐゴシック"/>
            </a:rPr>
            <a:t>ＳＩユニットなし</a:t>
          </a:r>
          <a:r>
            <a:rPr lang="ja-JP" altLang="en-US" sz="900" b="0" i="0" u="none" strike="noStrike" baseline="0">
              <a:solidFill>
                <a:srgbClr val="000000"/>
              </a:solidFill>
              <a:latin typeface="ＭＳ Ｐゴシック"/>
              <a:ea typeface="ＭＳ Ｐゴシック"/>
            </a:rPr>
            <a:t>で</a:t>
          </a: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レール取り付けをご希望される場合は、</a:t>
          </a:r>
        </a:p>
        <a:p>
          <a:pPr algn="l" rtl="0">
            <a:lnSpc>
              <a:spcPts val="1100"/>
            </a:lnSpc>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レール長さが特定できないため、</a:t>
          </a:r>
        </a:p>
        <a:p>
          <a:pPr algn="l" rtl="0">
            <a:lnSpc>
              <a:spcPts val="1100"/>
            </a:lnSpc>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レール取付（ＤＩＮレールなし）：</a:t>
          </a:r>
          <a:r>
            <a:rPr lang="en-US" altLang="ja-JP" sz="900" b="1" i="0" u="none" strike="noStrike" baseline="0">
              <a:solidFill>
                <a:srgbClr val="000000"/>
              </a:solidFill>
              <a:latin typeface="ＭＳ Ｐゴシック"/>
              <a:ea typeface="ＭＳ Ｐゴシック"/>
            </a:rPr>
            <a:t>D0 </a:t>
          </a:r>
          <a:r>
            <a:rPr lang="ja-JP" altLang="en-US" sz="900" b="0" i="0" u="none" strike="noStrike" baseline="0">
              <a:solidFill>
                <a:srgbClr val="000000"/>
              </a:solidFill>
              <a:latin typeface="ＭＳ Ｐゴシック"/>
              <a:ea typeface="ＭＳ Ｐゴシック"/>
            </a:rPr>
            <a:t>を選定頂き、</a:t>
          </a:r>
        </a:p>
        <a:p>
          <a:pPr algn="l" rtl="0">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レールは別途、ご用意いただけますようお願い致します。</a:t>
          </a:r>
        </a:p>
      </xdr:txBody>
    </xdr:sp>
    <xdr:clientData/>
  </xdr:twoCellAnchor>
  <xdr:twoCellAnchor>
    <xdr:from>
      <xdr:col>16</xdr:col>
      <xdr:colOff>9525</xdr:colOff>
      <xdr:row>2</xdr:row>
      <xdr:rowOff>76200</xdr:rowOff>
    </xdr:from>
    <xdr:to>
      <xdr:col>20</xdr:col>
      <xdr:colOff>19050</xdr:colOff>
      <xdr:row>3</xdr:row>
      <xdr:rowOff>19050</xdr:rowOff>
    </xdr:to>
    <xdr:pic>
      <xdr:nvPicPr>
        <xdr:cNvPr id="1753" name="Picture 106" descr="名刺">
          <a:extLst>
            <a:ext uri="{FF2B5EF4-FFF2-40B4-BE49-F238E27FC236}">
              <a16:creationId xmlns:a16="http://schemas.microsoft.com/office/drawing/2014/main" id="{00000000-0008-0000-0100-0000D9060000}"/>
            </a:ext>
          </a:extLst>
        </xdr:cNvPr>
        <xdr:cNvPicPr>
          <a:picLocks noChangeAspect="1" noChangeArrowheads="1"/>
        </xdr:cNvPicPr>
      </xdr:nvPicPr>
      <xdr:blipFill>
        <a:blip xmlns:r="http://schemas.openxmlformats.org/officeDocument/2006/relationships" r:embed="rId3">
          <a:clrChange>
            <a:clrFrom>
              <a:srgbClr val="FFFFFF"/>
            </a:clrFrom>
            <a:clrTo>
              <a:srgbClr val="FFFFFF">
                <a:alpha val="0"/>
              </a:srgbClr>
            </a:clrTo>
          </a:clrChange>
        </a:blip>
        <a:srcRect/>
        <a:stretch>
          <a:fillRect/>
        </a:stretch>
      </xdr:blipFill>
      <xdr:spPr bwMode="auto">
        <a:xfrm>
          <a:off x="10715625" y="495300"/>
          <a:ext cx="685800" cy="219075"/>
        </a:xfrm>
        <a:prstGeom prst="rect">
          <a:avLst/>
        </a:prstGeom>
        <a:noFill/>
        <a:ln w="9525">
          <a:noFill/>
          <a:miter lim="800000"/>
          <a:headEnd/>
          <a:tailEnd/>
        </a:ln>
      </xdr:spPr>
    </xdr:pic>
    <xdr:clientData/>
  </xdr:twoCellAnchor>
  <xdr:twoCellAnchor editAs="oneCell">
    <xdr:from>
      <xdr:col>7</xdr:col>
      <xdr:colOff>57150</xdr:colOff>
      <xdr:row>32</xdr:row>
      <xdr:rowOff>38100</xdr:rowOff>
    </xdr:from>
    <xdr:to>
      <xdr:col>10</xdr:col>
      <xdr:colOff>38100</xdr:colOff>
      <xdr:row>34</xdr:row>
      <xdr:rowOff>66675</xdr:rowOff>
    </xdr:to>
    <xdr:pic>
      <xdr:nvPicPr>
        <xdr:cNvPr id="1754" name="Picture 114" descr="ex260_kyokusei">
          <a:extLst>
            <a:ext uri="{FF2B5EF4-FFF2-40B4-BE49-F238E27FC236}">
              <a16:creationId xmlns:a16="http://schemas.microsoft.com/office/drawing/2014/main" id="{00000000-0008-0000-0100-0000DA06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24400" y="4667250"/>
          <a:ext cx="2066925" cy="447675"/>
        </a:xfrm>
        <a:prstGeom prst="rect">
          <a:avLst/>
        </a:prstGeom>
        <a:noFill/>
        <a:ln w="9525">
          <a:noFill/>
          <a:miter lim="800000"/>
          <a:headEnd/>
          <a:tailEnd/>
        </a:ln>
      </xdr:spPr>
    </xdr:pic>
    <xdr:clientData/>
  </xdr:twoCellAnchor>
  <xdr:twoCellAnchor editAs="oneCell">
    <xdr:from>
      <xdr:col>7</xdr:col>
      <xdr:colOff>38100</xdr:colOff>
      <xdr:row>41</xdr:row>
      <xdr:rowOff>28575</xdr:rowOff>
    </xdr:from>
    <xdr:to>
      <xdr:col>15</xdr:col>
      <xdr:colOff>142875</xdr:colOff>
      <xdr:row>43</xdr:row>
      <xdr:rowOff>1905000</xdr:rowOff>
    </xdr:to>
    <xdr:pic>
      <xdr:nvPicPr>
        <xdr:cNvPr id="1755" name="Picture 115" descr="ex260_rensu2">
          <a:extLst>
            <a:ext uri="{FF2B5EF4-FFF2-40B4-BE49-F238E27FC236}">
              <a16:creationId xmlns:a16="http://schemas.microsoft.com/office/drawing/2014/main" id="{00000000-0008-0000-0100-0000DB06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705350" y="5638800"/>
          <a:ext cx="5334000" cy="2247900"/>
        </a:xfrm>
        <a:prstGeom prst="rect">
          <a:avLst/>
        </a:prstGeom>
        <a:noFill/>
        <a:ln w="9525">
          <a:noFill/>
          <a:miter lim="800000"/>
          <a:headEnd/>
          <a:tailEnd/>
        </a:ln>
      </xdr:spPr>
    </xdr:pic>
    <xdr:clientData/>
  </xdr:twoCellAnchor>
  <xdr:twoCellAnchor editAs="oneCell">
    <xdr:from>
      <xdr:col>7</xdr:col>
      <xdr:colOff>19050</xdr:colOff>
      <xdr:row>44</xdr:row>
      <xdr:rowOff>28575</xdr:rowOff>
    </xdr:from>
    <xdr:to>
      <xdr:col>9</xdr:col>
      <xdr:colOff>161925</xdr:colOff>
      <xdr:row>46</xdr:row>
      <xdr:rowOff>238125</xdr:rowOff>
    </xdr:to>
    <xdr:pic>
      <xdr:nvPicPr>
        <xdr:cNvPr id="1756" name="Picture 18" descr="10_pe_ichi のコピー">
          <a:extLst>
            <a:ext uri="{FF2B5EF4-FFF2-40B4-BE49-F238E27FC236}">
              <a16:creationId xmlns:a16="http://schemas.microsoft.com/office/drawing/2014/main" id="{00000000-0008-0000-0100-0000DC06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686300" y="7943850"/>
          <a:ext cx="1533525" cy="581025"/>
        </a:xfrm>
        <a:prstGeom prst="rect">
          <a:avLst/>
        </a:prstGeom>
        <a:noFill/>
        <a:ln w="9525">
          <a:noFill/>
          <a:miter lim="800000"/>
          <a:headEnd/>
          <a:tailEnd/>
        </a:ln>
      </xdr:spPr>
    </xdr:pic>
    <xdr:clientData/>
  </xdr:twoCellAnchor>
  <xdr:twoCellAnchor editAs="oneCell">
    <xdr:from>
      <xdr:col>7</xdr:col>
      <xdr:colOff>9525</xdr:colOff>
      <xdr:row>47</xdr:row>
      <xdr:rowOff>28575</xdr:rowOff>
    </xdr:from>
    <xdr:to>
      <xdr:col>11</xdr:col>
      <xdr:colOff>342900</xdr:colOff>
      <xdr:row>49</xdr:row>
      <xdr:rowOff>381000</xdr:rowOff>
    </xdr:to>
    <xdr:pic>
      <xdr:nvPicPr>
        <xdr:cNvPr id="1757" name="Picture 19" descr="10_kyu_haiki のコピー">
          <a:extLst>
            <a:ext uri="{FF2B5EF4-FFF2-40B4-BE49-F238E27FC236}">
              <a16:creationId xmlns:a16="http://schemas.microsoft.com/office/drawing/2014/main" id="{00000000-0008-0000-0100-0000DD06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676775" y="8753475"/>
          <a:ext cx="3048000" cy="723900"/>
        </a:xfrm>
        <a:prstGeom prst="rect">
          <a:avLst/>
        </a:prstGeom>
        <a:noFill/>
        <a:ln w="9525">
          <a:noFill/>
          <a:miter lim="800000"/>
          <a:headEnd/>
          <a:tailEnd/>
        </a:ln>
      </xdr:spPr>
    </xdr:pic>
    <xdr:clientData/>
  </xdr:twoCellAnchor>
  <xdr:twoCellAnchor editAs="oneCell">
    <xdr:from>
      <xdr:col>7</xdr:col>
      <xdr:colOff>28575</xdr:colOff>
      <xdr:row>26</xdr:row>
      <xdr:rowOff>47625</xdr:rowOff>
    </xdr:from>
    <xdr:to>
      <xdr:col>10</xdr:col>
      <xdr:colOff>85725</xdr:colOff>
      <xdr:row>28</xdr:row>
      <xdr:rowOff>2381250</xdr:rowOff>
    </xdr:to>
    <xdr:pic>
      <xdr:nvPicPr>
        <xdr:cNvPr id="1758" name="Picture 717">
          <a:extLst>
            <a:ext uri="{FF2B5EF4-FFF2-40B4-BE49-F238E27FC236}">
              <a16:creationId xmlns:a16="http://schemas.microsoft.com/office/drawing/2014/main" id="{00000000-0008-0000-0100-0000DE06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695825" y="1885950"/>
          <a:ext cx="2143125" cy="2705100"/>
        </a:xfrm>
        <a:prstGeom prst="rect">
          <a:avLst/>
        </a:prstGeom>
        <a:noFill/>
        <a:ln w="9525">
          <a:noFill/>
          <a:miter lim="800000"/>
          <a:headEnd/>
          <a:tailEnd/>
        </a:ln>
      </xdr:spPr>
    </xdr:pic>
    <xdr:clientData/>
  </xdr:twoCellAnchor>
  <xdr:twoCellAnchor editAs="oneCell">
    <xdr:from>
      <xdr:col>10</xdr:col>
      <xdr:colOff>276225</xdr:colOff>
      <xdr:row>26</xdr:row>
      <xdr:rowOff>123825</xdr:rowOff>
    </xdr:from>
    <xdr:to>
      <xdr:col>14</xdr:col>
      <xdr:colOff>238125</xdr:colOff>
      <xdr:row>28</xdr:row>
      <xdr:rowOff>990600</xdr:rowOff>
    </xdr:to>
    <xdr:pic>
      <xdr:nvPicPr>
        <xdr:cNvPr id="1759" name="Picture 737">
          <a:extLst>
            <a:ext uri="{FF2B5EF4-FFF2-40B4-BE49-F238E27FC236}">
              <a16:creationId xmlns:a16="http://schemas.microsoft.com/office/drawing/2014/main" id="{00000000-0008-0000-0100-0000DF06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7029450" y="1962150"/>
          <a:ext cx="2476500" cy="1238250"/>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53</xdr:row>
      <xdr:rowOff>38100</xdr:rowOff>
    </xdr:from>
    <xdr:to>
      <xdr:col>14</xdr:col>
      <xdr:colOff>485775</xdr:colOff>
      <xdr:row>55</xdr:row>
      <xdr:rowOff>552450</xdr:rowOff>
    </xdr:to>
    <xdr:pic>
      <xdr:nvPicPr>
        <xdr:cNvPr id="4082" name="Picture 20" descr="00_haiatu のコピー">
          <a:extLst>
            <a:ext uri="{FF2B5EF4-FFF2-40B4-BE49-F238E27FC236}">
              <a16:creationId xmlns:a16="http://schemas.microsoft.com/office/drawing/2014/main" id="{00000000-0008-0000-0200-0000F2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11963400"/>
          <a:ext cx="4248150" cy="933450"/>
        </a:xfrm>
        <a:prstGeom prst="rect">
          <a:avLst/>
        </a:prstGeom>
        <a:noFill/>
        <a:ln w="9525">
          <a:noFill/>
          <a:miter lim="800000"/>
          <a:headEnd/>
          <a:tailEnd/>
        </a:ln>
      </xdr:spPr>
    </xdr:pic>
    <xdr:clientData/>
  </xdr:twoCellAnchor>
  <xdr:twoCellAnchor editAs="oneCell">
    <xdr:from>
      <xdr:col>7</xdr:col>
      <xdr:colOff>57150</xdr:colOff>
      <xdr:row>38</xdr:row>
      <xdr:rowOff>28575</xdr:rowOff>
    </xdr:from>
    <xdr:to>
      <xdr:col>14</xdr:col>
      <xdr:colOff>409575</xdr:colOff>
      <xdr:row>40</xdr:row>
      <xdr:rowOff>857250</xdr:rowOff>
    </xdr:to>
    <xdr:pic>
      <xdr:nvPicPr>
        <xdr:cNvPr id="4083" name="Picture 21" descr="00_kirikae のコピー">
          <a:extLst>
            <a:ext uri="{FF2B5EF4-FFF2-40B4-BE49-F238E27FC236}">
              <a16:creationId xmlns:a16="http://schemas.microsoft.com/office/drawing/2014/main" id="{00000000-0008-0000-0200-0000F30F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95825" y="7896225"/>
          <a:ext cx="4171950" cy="1247775"/>
        </a:xfrm>
        <a:prstGeom prst="rect">
          <a:avLst/>
        </a:prstGeom>
        <a:noFill/>
        <a:ln w="9525">
          <a:noFill/>
          <a:miter lim="800000"/>
          <a:headEnd/>
          <a:tailEnd/>
        </a:ln>
      </xdr:spPr>
    </xdr:pic>
    <xdr:clientData/>
  </xdr:twoCellAnchor>
  <xdr:twoCellAnchor editAs="oneCell">
    <xdr:from>
      <xdr:col>7</xdr:col>
      <xdr:colOff>28575</xdr:colOff>
      <xdr:row>59</xdr:row>
      <xdr:rowOff>47625</xdr:rowOff>
    </xdr:from>
    <xdr:to>
      <xdr:col>14</xdr:col>
      <xdr:colOff>438150</xdr:colOff>
      <xdr:row>61</xdr:row>
      <xdr:rowOff>142875</xdr:rowOff>
    </xdr:to>
    <xdr:pic>
      <xdr:nvPicPr>
        <xdr:cNvPr id="4084" name="Picture 22" descr="00_koiru のコピー">
          <a:extLst>
            <a:ext uri="{FF2B5EF4-FFF2-40B4-BE49-F238E27FC236}">
              <a16:creationId xmlns:a16="http://schemas.microsoft.com/office/drawing/2014/main" id="{00000000-0008-0000-0200-0000F40F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67250" y="13658850"/>
          <a:ext cx="4229100" cy="514350"/>
        </a:xfrm>
        <a:prstGeom prst="rect">
          <a:avLst/>
        </a:prstGeom>
        <a:noFill/>
        <a:ln w="9525">
          <a:noFill/>
          <a:miter lim="800000"/>
          <a:headEnd/>
          <a:tailEnd/>
        </a:ln>
      </xdr:spPr>
    </xdr:pic>
    <xdr:clientData/>
  </xdr:twoCellAnchor>
  <xdr:twoCellAnchor editAs="oneCell">
    <xdr:from>
      <xdr:col>7</xdr:col>
      <xdr:colOff>95250</xdr:colOff>
      <xdr:row>50</xdr:row>
      <xdr:rowOff>66675</xdr:rowOff>
    </xdr:from>
    <xdr:to>
      <xdr:col>11</xdr:col>
      <xdr:colOff>38100</xdr:colOff>
      <xdr:row>52</xdr:row>
      <xdr:rowOff>114300</xdr:rowOff>
    </xdr:to>
    <xdr:pic>
      <xdr:nvPicPr>
        <xdr:cNvPr id="4085" name="Picture 24" descr="00_pairotto_siyo のコピー">
          <a:extLst>
            <a:ext uri="{FF2B5EF4-FFF2-40B4-BE49-F238E27FC236}">
              <a16:creationId xmlns:a16="http://schemas.microsoft.com/office/drawing/2014/main" id="{00000000-0008-0000-0200-0000F50F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33925" y="11401425"/>
          <a:ext cx="2105025" cy="466725"/>
        </a:xfrm>
        <a:prstGeom prst="rect">
          <a:avLst/>
        </a:prstGeom>
        <a:noFill/>
        <a:ln w="9525">
          <a:noFill/>
          <a:miter lim="800000"/>
          <a:headEnd/>
          <a:tailEnd/>
        </a:ln>
      </xdr:spPr>
    </xdr:pic>
    <xdr:clientData/>
  </xdr:twoCellAnchor>
  <xdr:twoCellAnchor editAs="oneCell">
    <xdr:from>
      <xdr:col>7</xdr:col>
      <xdr:colOff>38100</xdr:colOff>
      <xdr:row>56</xdr:row>
      <xdr:rowOff>19050</xdr:rowOff>
    </xdr:from>
    <xdr:to>
      <xdr:col>14</xdr:col>
      <xdr:colOff>28575</xdr:colOff>
      <xdr:row>58</xdr:row>
      <xdr:rowOff>219075</xdr:rowOff>
    </xdr:to>
    <xdr:pic>
      <xdr:nvPicPr>
        <xdr:cNvPr id="4086" name="Picture 25" descr="00_pairottoi_op のコピー">
          <a:extLst>
            <a:ext uri="{FF2B5EF4-FFF2-40B4-BE49-F238E27FC236}">
              <a16:creationId xmlns:a16="http://schemas.microsoft.com/office/drawing/2014/main" id="{00000000-0008-0000-0200-0000F60F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76775" y="12954000"/>
          <a:ext cx="3810000" cy="619125"/>
        </a:xfrm>
        <a:prstGeom prst="rect">
          <a:avLst/>
        </a:prstGeom>
        <a:noFill/>
        <a:ln w="9525">
          <a:noFill/>
          <a:miter lim="800000"/>
          <a:headEnd/>
          <a:tailEnd/>
        </a:ln>
      </xdr:spPr>
    </xdr:pic>
    <xdr:clientData/>
  </xdr:twoCellAnchor>
  <xdr:twoCellAnchor editAs="oneCell">
    <xdr:from>
      <xdr:col>7</xdr:col>
      <xdr:colOff>114300</xdr:colOff>
      <xdr:row>20</xdr:row>
      <xdr:rowOff>47625</xdr:rowOff>
    </xdr:from>
    <xdr:to>
      <xdr:col>14</xdr:col>
      <xdr:colOff>476250</xdr:colOff>
      <xdr:row>23</xdr:row>
      <xdr:rowOff>9525</xdr:rowOff>
    </xdr:to>
    <xdr:pic>
      <xdr:nvPicPr>
        <xdr:cNvPr id="4087" name="Picture 68" descr="00_torituke_op_2 のコピー">
          <a:extLst>
            <a:ext uri="{FF2B5EF4-FFF2-40B4-BE49-F238E27FC236}">
              <a16:creationId xmlns:a16="http://schemas.microsoft.com/office/drawing/2014/main" id="{00000000-0008-0000-0200-0000F70F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752975" y="6143625"/>
          <a:ext cx="4181475" cy="866775"/>
        </a:xfrm>
        <a:prstGeom prst="rect">
          <a:avLst/>
        </a:prstGeom>
        <a:noFill/>
        <a:ln w="9525">
          <a:noFill/>
          <a:miter lim="800000"/>
          <a:headEnd/>
          <a:tailEnd/>
        </a:ln>
      </xdr:spPr>
    </xdr:pic>
    <xdr:clientData/>
  </xdr:twoCellAnchor>
  <xdr:twoCellAnchor>
    <xdr:from>
      <xdr:col>7</xdr:col>
      <xdr:colOff>66675</xdr:colOff>
      <xdr:row>47</xdr:row>
      <xdr:rowOff>19050</xdr:rowOff>
    </xdr:from>
    <xdr:to>
      <xdr:col>15</xdr:col>
      <xdr:colOff>19050</xdr:colOff>
      <xdr:row>49</xdr:row>
      <xdr:rowOff>1714500</xdr:rowOff>
    </xdr:to>
    <xdr:grpSp>
      <xdr:nvGrpSpPr>
        <xdr:cNvPr id="4088" name="Group 85">
          <a:extLst>
            <a:ext uri="{FF2B5EF4-FFF2-40B4-BE49-F238E27FC236}">
              <a16:creationId xmlns:a16="http://schemas.microsoft.com/office/drawing/2014/main" id="{00000000-0008-0000-0200-0000F80F0000}"/>
            </a:ext>
          </a:extLst>
        </xdr:cNvPr>
        <xdr:cNvGrpSpPr>
          <a:grpSpLocks/>
        </xdr:cNvGrpSpPr>
      </xdr:nvGrpSpPr>
      <xdr:grpSpPr bwMode="auto">
        <a:xfrm>
          <a:off x="4705350" y="9182100"/>
          <a:ext cx="4276725" cy="2114550"/>
          <a:chOff x="494" y="876"/>
          <a:chExt cx="449" cy="222"/>
        </a:xfrm>
      </xdr:grpSpPr>
      <xdr:pic>
        <xdr:nvPicPr>
          <xdr:cNvPr id="8196" name="Picture 77" descr="30_AB2">
            <a:extLst>
              <a:ext uri="{FF2B5EF4-FFF2-40B4-BE49-F238E27FC236}">
                <a16:creationId xmlns:a16="http://schemas.microsoft.com/office/drawing/2014/main" id="{00000000-0008-0000-0200-00000420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94" y="876"/>
            <a:ext cx="449" cy="222"/>
          </a:xfrm>
          <a:prstGeom prst="rect">
            <a:avLst/>
          </a:prstGeom>
          <a:noFill/>
          <a:ln w="9525">
            <a:noFill/>
            <a:miter lim="800000"/>
            <a:headEnd/>
            <a:tailEnd/>
          </a:ln>
        </xdr:spPr>
      </xdr:pic>
      <xdr:sp macro="" textlink="">
        <xdr:nvSpPr>
          <xdr:cNvPr id="8197" name="Rectangle 82">
            <a:extLst>
              <a:ext uri="{FF2B5EF4-FFF2-40B4-BE49-F238E27FC236}">
                <a16:creationId xmlns:a16="http://schemas.microsoft.com/office/drawing/2014/main" id="{00000000-0008-0000-0200-000005200000}"/>
              </a:ext>
            </a:extLst>
          </xdr:cNvPr>
          <xdr:cNvSpPr>
            <a:spLocks noChangeArrowheads="1"/>
          </xdr:cNvSpPr>
        </xdr:nvSpPr>
        <xdr:spPr bwMode="auto">
          <a:xfrm>
            <a:off x="672" y="905"/>
            <a:ext cx="39" cy="92"/>
          </a:xfrm>
          <a:prstGeom prst="rect">
            <a:avLst/>
          </a:prstGeom>
          <a:solidFill>
            <a:srgbClr val="FFFFFF"/>
          </a:solidFill>
          <a:ln w="9525">
            <a:noFill/>
            <a:miter lim="800000"/>
            <a:headEnd/>
            <a:tailEnd/>
          </a:ln>
        </xdr:spPr>
      </xdr:sp>
      <xdr:sp macro="" textlink="">
        <xdr:nvSpPr>
          <xdr:cNvPr id="8198" name="Rectangle 83">
            <a:extLst>
              <a:ext uri="{FF2B5EF4-FFF2-40B4-BE49-F238E27FC236}">
                <a16:creationId xmlns:a16="http://schemas.microsoft.com/office/drawing/2014/main" id="{00000000-0008-0000-0200-000006200000}"/>
              </a:ext>
            </a:extLst>
          </xdr:cNvPr>
          <xdr:cNvSpPr>
            <a:spLocks noChangeArrowheads="1"/>
          </xdr:cNvSpPr>
        </xdr:nvSpPr>
        <xdr:spPr bwMode="auto">
          <a:xfrm>
            <a:off x="672" y="1004"/>
            <a:ext cx="39" cy="92"/>
          </a:xfrm>
          <a:prstGeom prst="rect">
            <a:avLst/>
          </a:prstGeom>
          <a:solidFill>
            <a:srgbClr val="FFFFFF"/>
          </a:solidFill>
          <a:ln w="9525">
            <a:noFill/>
            <a:miter lim="800000"/>
            <a:headEnd/>
            <a:tailEnd/>
          </a:ln>
        </xdr:spPr>
      </xdr:sp>
      <xdr:sp macro="" textlink="">
        <xdr:nvSpPr>
          <xdr:cNvPr id="8199" name="Rectangle 84">
            <a:extLst>
              <a:ext uri="{FF2B5EF4-FFF2-40B4-BE49-F238E27FC236}">
                <a16:creationId xmlns:a16="http://schemas.microsoft.com/office/drawing/2014/main" id="{00000000-0008-0000-0200-000007200000}"/>
              </a:ext>
            </a:extLst>
          </xdr:cNvPr>
          <xdr:cNvSpPr>
            <a:spLocks noChangeArrowheads="1"/>
          </xdr:cNvSpPr>
        </xdr:nvSpPr>
        <xdr:spPr bwMode="auto">
          <a:xfrm>
            <a:off x="896" y="1000"/>
            <a:ext cx="39" cy="92"/>
          </a:xfrm>
          <a:prstGeom prst="rect">
            <a:avLst/>
          </a:prstGeom>
          <a:solidFill>
            <a:srgbClr val="FFFFFF"/>
          </a:solidFill>
          <a:ln w="9525">
            <a:noFill/>
            <a:miter lim="800000"/>
            <a:headEnd/>
            <a:tailEnd/>
          </a:ln>
        </xdr:spPr>
      </xdr:sp>
    </xdr:grpSp>
    <xdr:clientData/>
  </xdr:twoCellAnchor>
  <xdr:twoCellAnchor>
    <xdr:from>
      <xdr:col>7</xdr:col>
      <xdr:colOff>85725</xdr:colOff>
      <xdr:row>11</xdr:row>
      <xdr:rowOff>47625</xdr:rowOff>
    </xdr:from>
    <xdr:to>
      <xdr:col>11</xdr:col>
      <xdr:colOff>85725</xdr:colOff>
      <xdr:row>13</xdr:row>
      <xdr:rowOff>114300</xdr:rowOff>
    </xdr:to>
    <xdr:grpSp>
      <xdr:nvGrpSpPr>
        <xdr:cNvPr id="4089" name="Group 86">
          <a:extLst>
            <a:ext uri="{FF2B5EF4-FFF2-40B4-BE49-F238E27FC236}">
              <a16:creationId xmlns:a16="http://schemas.microsoft.com/office/drawing/2014/main" id="{00000000-0008-0000-0200-0000F90F0000}"/>
            </a:ext>
          </a:extLst>
        </xdr:cNvPr>
        <xdr:cNvGrpSpPr>
          <a:grpSpLocks/>
        </xdr:cNvGrpSpPr>
      </xdr:nvGrpSpPr>
      <xdr:grpSpPr bwMode="auto">
        <a:xfrm>
          <a:off x="4724400" y="2876550"/>
          <a:ext cx="2162175" cy="485775"/>
          <a:chOff x="492" y="176"/>
          <a:chExt cx="227" cy="51"/>
        </a:xfrm>
      </xdr:grpSpPr>
      <xdr:pic>
        <xdr:nvPicPr>
          <xdr:cNvPr id="8194" name="Picture 29" descr="00_teikaku_56 のコピー">
            <a:extLst>
              <a:ext uri="{FF2B5EF4-FFF2-40B4-BE49-F238E27FC236}">
                <a16:creationId xmlns:a16="http://schemas.microsoft.com/office/drawing/2014/main" id="{00000000-0008-0000-0200-00000220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92" y="176"/>
            <a:ext cx="221" cy="48"/>
          </a:xfrm>
          <a:prstGeom prst="rect">
            <a:avLst/>
          </a:prstGeom>
          <a:noFill/>
          <a:ln w="9525">
            <a:noFill/>
            <a:miter lim="800000"/>
            <a:headEnd/>
            <a:tailEnd/>
          </a:ln>
        </xdr:spPr>
      </xdr:pic>
      <xdr:sp macro="" textlink="">
        <xdr:nvSpPr>
          <xdr:cNvPr id="8195" name="Rectangle 88">
            <a:extLst>
              <a:ext uri="{FF2B5EF4-FFF2-40B4-BE49-F238E27FC236}">
                <a16:creationId xmlns:a16="http://schemas.microsoft.com/office/drawing/2014/main" id="{00000000-0008-0000-0200-000003200000}"/>
              </a:ext>
            </a:extLst>
          </xdr:cNvPr>
          <xdr:cNvSpPr>
            <a:spLocks noChangeArrowheads="1"/>
          </xdr:cNvSpPr>
        </xdr:nvSpPr>
        <xdr:spPr bwMode="auto">
          <a:xfrm>
            <a:off x="492" y="207"/>
            <a:ext cx="227" cy="20"/>
          </a:xfrm>
          <a:prstGeom prst="rect">
            <a:avLst/>
          </a:prstGeom>
          <a:solidFill>
            <a:srgbClr val="FFFFFF"/>
          </a:solidFill>
          <a:ln w="9525">
            <a:noFill/>
            <a:miter lim="800000"/>
            <a:headEnd/>
            <a:tailEnd/>
          </a:ln>
        </xdr:spPr>
      </xdr:sp>
    </xdr:grpSp>
    <xdr:clientData/>
  </xdr:twoCellAnchor>
  <xdr:twoCellAnchor>
    <xdr:from>
      <xdr:col>7</xdr:col>
      <xdr:colOff>47625</xdr:colOff>
      <xdr:row>14</xdr:row>
      <xdr:rowOff>47625</xdr:rowOff>
    </xdr:from>
    <xdr:to>
      <xdr:col>14</xdr:col>
      <xdr:colOff>476250</xdr:colOff>
      <xdr:row>16</xdr:row>
      <xdr:rowOff>809625</xdr:rowOff>
    </xdr:to>
    <xdr:grpSp>
      <xdr:nvGrpSpPr>
        <xdr:cNvPr id="4090" name="Group 90">
          <a:extLst>
            <a:ext uri="{FF2B5EF4-FFF2-40B4-BE49-F238E27FC236}">
              <a16:creationId xmlns:a16="http://schemas.microsoft.com/office/drawing/2014/main" id="{00000000-0008-0000-0200-0000FA0F0000}"/>
            </a:ext>
          </a:extLst>
        </xdr:cNvPr>
        <xdr:cNvGrpSpPr>
          <a:grpSpLocks/>
        </xdr:cNvGrpSpPr>
      </xdr:nvGrpSpPr>
      <xdr:grpSpPr bwMode="auto">
        <a:xfrm>
          <a:off x="4686300" y="3505200"/>
          <a:ext cx="4248150" cy="1181100"/>
          <a:chOff x="490" y="237"/>
          <a:chExt cx="446" cy="124"/>
        </a:xfrm>
      </xdr:grpSpPr>
      <xdr:pic>
        <xdr:nvPicPr>
          <xdr:cNvPr id="8192" name="Picture 26" descr="00_ranpu のコピー">
            <a:extLst>
              <a:ext uri="{FF2B5EF4-FFF2-40B4-BE49-F238E27FC236}">
                <a16:creationId xmlns:a16="http://schemas.microsoft.com/office/drawing/2014/main" id="{00000000-0008-0000-0200-00000020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490" y="237"/>
            <a:ext cx="446" cy="124"/>
          </a:xfrm>
          <a:prstGeom prst="rect">
            <a:avLst/>
          </a:prstGeom>
          <a:noFill/>
          <a:ln w="9525">
            <a:noFill/>
            <a:miter lim="800000"/>
            <a:headEnd/>
            <a:tailEnd/>
          </a:ln>
        </xdr:spPr>
      </xdr:pic>
      <xdr:sp macro="" textlink="">
        <xdr:nvSpPr>
          <xdr:cNvPr id="8193" name="Rectangle 92">
            <a:extLst>
              <a:ext uri="{FF2B5EF4-FFF2-40B4-BE49-F238E27FC236}">
                <a16:creationId xmlns:a16="http://schemas.microsoft.com/office/drawing/2014/main" id="{00000000-0008-0000-0200-000001200000}"/>
              </a:ext>
            </a:extLst>
          </xdr:cNvPr>
          <xdr:cNvSpPr>
            <a:spLocks noChangeArrowheads="1"/>
          </xdr:cNvSpPr>
        </xdr:nvSpPr>
        <xdr:spPr bwMode="auto">
          <a:xfrm>
            <a:off x="498" y="253"/>
            <a:ext cx="217" cy="17"/>
          </a:xfrm>
          <a:prstGeom prst="rect">
            <a:avLst/>
          </a:prstGeom>
          <a:solidFill>
            <a:srgbClr val="FFFFFF"/>
          </a:solidFill>
          <a:ln w="9525">
            <a:noFill/>
            <a:miter lim="800000"/>
            <a:headEnd/>
            <a:tailEnd/>
          </a:ln>
        </xdr:spPr>
      </xdr:sp>
    </xdr:grpSp>
    <xdr:clientData/>
  </xdr:twoCellAnchor>
  <xdr:twoCellAnchor>
    <xdr:from>
      <xdr:col>16</xdr:col>
      <xdr:colOff>9525</xdr:colOff>
      <xdr:row>2</xdr:row>
      <xdr:rowOff>66675</xdr:rowOff>
    </xdr:from>
    <xdr:to>
      <xdr:col>22</xdr:col>
      <xdr:colOff>95250</xdr:colOff>
      <xdr:row>3</xdr:row>
      <xdr:rowOff>9525</xdr:rowOff>
    </xdr:to>
    <xdr:pic>
      <xdr:nvPicPr>
        <xdr:cNvPr id="4091" name="Picture 95" descr="名刺">
          <a:extLst>
            <a:ext uri="{FF2B5EF4-FFF2-40B4-BE49-F238E27FC236}">
              <a16:creationId xmlns:a16="http://schemas.microsoft.com/office/drawing/2014/main" id="{00000000-0008-0000-0200-0000FB0F0000}"/>
            </a:ext>
          </a:extLst>
        </xdr:cNvPr>
        <xdr:cNvPicPr>
          <a:picLocks noChangeAspect="1" noChangeArrowheads="1"/>
        </xdr:cNvPicPr>
      </xdr:nvPicPr>
      <xdr:blipFill>
        <a:blip xmlns:r="http://schemas.openxmlformats.org/officeDocument/2006/relationships" r:embed="rId10">
          <a:clrChange>
            <a:clrFrom>
              <a:srgbClr val="FFFFFF"/>
            </a:clrFrom>
            <a:clrTo>
              <a:srgbClr val="FFFFFF">
                <a:alpha val="0"/>
              </a:srgbClr>
            </a:clrTo>
          </a:clrChange>
        </a:blip>
        <a:srcRect/>
        <a:stretch>
          <a:fillRect/>
        </a:stretch>
      </xdr:blipFill>
      <xdr:spPr bwMode="auto">
        <a:xfrm>
          <a:off x="9477375" y="485775"/>
          <a:ext cx="685800" cy="219075"/>
        </a:xfrm>
        <a:prstGeom prst="rect">
          <a:avLst/>
        </a:prstGeom>
        <a:noFill/>
        <a:ln w="9525">
          <a:noFill/>
          <a:miter lim="800000"/>
          <a:headEnd/>
          <a:tailEnd/>
        </a:ln>
      </xdr:spPr>
    </xdr:pic>
    <xdr:clientData/>
  </xdr:twoCellAnchor>
  <xdr:twoCellAnchor>
    <xdr:from>
      <xdr:col>11</xdr:col>
      <xdr:colOff>219075</xdr:colOff>
      <xdr:row>16</xdr:row>
      <xdr:rowOff>85725</xdr:rowOff>
    </xdr:from>
    <xdr:to>
      <xdr:col>15</xdr:col>
      <xdr:colOff>419100</xdr:colOff>
      <xdr:row>16</xdr:row>
      <xdr:rowOff>666750</xdr:rowOff>
    </xdr:to>
    <xdr:sp macro="" textlink="">
      <xdr:nvSpPr>
        <xdr:cNvPr id="3168" name="Text Box 96">
          <a:extLst>
            <a:ext uri="{FF2B5EF4-FFF2-40B4-BE49-F238E27FC236}">
              <a16:creationId xmlns:a16="http://schemas.microsoft.com/office/drawing/2014/main" id="{00000000-0008-0000-0200-0000600C0000}"/>
            </a:ext>
          </a:extLst>
        </xdr:cNvPr>
        <xdr:cNvSpPr txBox="1">
          <a:spLocks noChangeArrowheads="1"/>
        </xdr:cNvSpPr>
      </xdr:nvSpPr>
      <xdr:spPr bwMode="auto">
        <a:xfrm>
          <a:off x="7019925" y="3019425"/>
          <a:ext cx="2362200" cy="581025"/>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200"/>
            </a:lnSpc>
            <a:defRPr sz="1000"/>
          </a:pPr>
          <a:r>
            <a:rPr lang="en-US" altLang="ja-JP" sz="1000" b="1" i="0" u="none" strike="noStrike" baseline="0">
              <a:solidFill>
                <a:srgbClr val="0000FF"/>
              </a:solidFill>
              <a:latin typeface="ＭＳ Ｐゴシック"/>
              <a:ea typeface="ＭＳ Ｐゴシック"/>
            </a:rPr>
            <a:t>R,U </a:t>
          </a:r>
          <a:r>
            <a:rPr lang="ja-JP" altLang="en-US" sz="800" b="0" i="0" u="none" strike="noStrike" baseline="0">
              <a:solidFill>
                <a:srgbClr val="0000FF"/>
              </a:solidFill>
              <a:latin typeface="ＭＳ Ｐゴシック"/>
              <a:ea typeface="ＭＳ Ｐゴシック"/>
            </a:rPr>
            <a:t>は全ての</a:t>
          </a: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ユニットに使用できます</a:t>
          </a:r>
        </a:p>
        <a:p>
          <a:pPr algn="l" rtl="0">
            <a:lnSpc>
              <a:spcPts val="1200"/>
            </a:lnSpc>
            <a:defRPr sz="1000"/>
          </a:pPr>
          <a:r>
            <a:rPr lang="en-US" altLang="ja-JP" sz="1000" b="1" i="0" u="none" strike="noStrike" baseline="0">
              <a:solidFill>
                <a:srgbClr val="0000FF"/>
              </a:solidFill>
              <a:latin typeface="ＭＳ Ｐゴシック"/>
              <a:ea typeface="ＭＳ Ｐゴシック"/>
            </a:rPr>
            <a:t>S,Z</a:t>
          </a:r>
          <a:r>
            <a:rPr lang="ja-JP" altLang="en-US" sz="800" b="0" i="0" u="none" strike="noStrike" baseline="0">
              <a:solidFill>
                <a:srgbClr val="0000FF"/>
              </a:solidFill>
              <a:latin typeface="ＭＳ Ｐゴシック"/>
              <a:ea typeface="ＭＳ Ｐゴシック"/>
            </a:rPr>
            <a:t>　は、プラスコモン応のみ</a:t>
          </a:r>
        </a:p>
        <a:p>
          <a:pPr algn="l" rtl="0">
            <a:lnSpc>
              <a:spcPts val="1100"/>
            </a:lnSpc>
            <a:defRPr sz="1000"/>
          </a:pPr>
          <a:r>
            <a:rPr lang="en-US" altLang="ja-JP" sz="1000" b="1" i="0" u="none" strike="noStrike" baseline="0">
              <a:solidFill>
                <a:srgbClr val="0000FF"/>
              </a:solidFill>
              <a:latin typeface="ＭＳ Ｐゴシック"/>
              <a:ea typeface="ＭＳ Ｐゴシック"/>
            </a:rPr>
            <a:t>NS,NZ</a:t>
          </a:r>
          <a:r>
            <a:rPr lang="ja-JP" altLang="en-US" sz="800" b="0" i="0" u="none" strike="noStrike" baseline="0">
              <a:solidFill>
                <a:srgbClr val="0000FF"/>
              </a:solidFill>
              <a:latin typeface="ＭＳ Ｐゴシック"/>
              <a:ea typeface="ＭＳ Ｐゴシック"/>
            </a:rPr>
            <a:t>　は、マイナスコモンのみに使用可能です</a:t>
          </a:r>
        </a:p>
      </xdr:txBody>
    </xdr:sp>
    <xdr:clientData/>
  </xdr:twoCellAnchor>
  <xdr:twoCellAnchor editAs="oneCell">
    <xdr:from>
      <xdr:col>7</xdr:col>
      <xdr:colOff>104775</xdr:colOff>
      <xdr:row>17</xdr:row>
      <xdr:rowOff>9525</xdr:rowOff>
    </xdr:from>
    <xdr:to>
      <xdr:col>14</xdr:col>
      <xdr:colOff>361950</xdr:colOff>
      <xdr:row>19</xdr:row>
      <xdr:rowOff>638175</xdr:rowOff>
    </xdr:to>
    <xdr:pic>
      <xdr:nvPicPr>
        <xdr:cNvPr id="4093" name="Picture 98" descr="sy_ma">
          <a:extLst>
            <a:ext uri="{FF2B5EF4-FFF2-40B4-BE49-F238E27FC236}">
              <a16:creationId xmlns:a16="http://schemas.microsoft.com/office/drawing/2014/main" id="{00000000-0008-0000-0200-0000FD0F0000}"/>
            </a:ext>
          </a:extLst>
        </xdr:cNvPr>
        <xdr:cNvPicPr>
          <a:picLocks noChangeAspect="1" noChangeArrowheads="1"/>
        </xdr:cNvPicPr>
      </xdr:nvPicPr>
      <xdr:blipFill>
        <a:blip xmlns:r="http://schemas.openxmlformats.org/officeDocument/2006/relationships" r:embed="rId11"/>
        <a:srcRect/>
        <a:stretch>
          <a:fillRect/>
        </a:stretch>
      </xdr:blipFill>
      <xdr:spPr bwMode="auto">
        <a:xfrm>
          <a:off x="4743450" y="4781550"/>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66675</xdr:rowOff>
    </xdr:to>
    <xdr:pic>
      <xdr:nvPicPr>
        <xdr:cNvPr id="4094" name="Picture 27" descr="00_siru のコピー">
          <a:extLst>
            <a:ext uri="{FF2B5EF4-FFF2-40B4-BE49-F238E27FC236}">
              <a16:creationId xmlns:a16="http://schemas.microsoft.com/office/drawing/2014/main" id="{00000000-0008-0000-0200-0000FE0F0000}"/>
            </a:ext>
          </a:extLst>
        </xdr:cNvPr>
        <xdr:cNvPicPr>
          <a:picLocks noChangeAspect="1" noChangeArrowheads="1"/>
        </xdr:cNvPicPr>
      </xdr:nvPicPr>
      <xdr:blipFill>
        <a:blip xmlns:r="http://schemas.openxmlformats.org/officeDocument/2006/relationships" r:embed="rId12"/>
        <a:srcRect/>
        <a:stretch>
          <a:fillRect/>
        </a:stretch>
      </xdr:blipFill>
      <xdr:spPr bwMode="auto">
        <a:xfrm>
          <a:off x="4667250" y="1914525"/>
          <a:ext cx="2133600" cy="457200"/>
        </a:xfrm>
        <a:prstGeom prst="rect">
          <a:avLst/>
        </a:prstGeom>
        <a:noFill/>
        <a:ln w="9525">
          <a:noFill/>
          <a:miter lim="800000"/>
          <a:headEnd/>
          <a:tailEnd/>
        </a:ln>
      </xdr:spPr>
    </xdr:pic>
    <xdr:clientData/>
  </xdr:twoCellAnchor>
  <xdr:twoCellAnchor>
    <xdr:from>
      <xdr:col>11</xdr:col>
      <xdr:colOff>0</xdr:colOff>
      <xdr:row>8</xdr:row>
      <xdr:rowOff>38100</xdr:rowOff>
    </xdr:from>
    <xdr:to>
      <xdr:col>15</xdr:col>
      <xdr:colOff>476250</xdr:colOff>
      <xdr:row>10</xdr:row>
      <xdr:rowOff>495300</xdr:rowOff>
    </xdr:to>
    <xdr:sp macro="" textlink="">
      <xdr:nvSpPr>
        <xdr:cNvPr id="24" name="Text Box 50">
          <a:extLst>
            <a:ext uri="{FF2B5EF4-FFF2-40B4-BE49-F238E27FC236}">
              <a16:creationId xmlns:a16="http://schemas.microsoft.com/office/drawing/2014/main" id="{00000000-0008-0000-0200-000018000000}"/>
            </a:ext>
          </a:extLst>
        </xdr:cNvPr>
        <xdr:cNvSpPr txBox="1">
          <a:spLocks noChangeArrowheads="1"/>
        </xdr:cNvSpPr>
      </xdr:nvSpPr>
      <xdr:spPr bwMode="auto">
        <a:xfrm>
          <a:off x="6800850" y="1924050"/>
          <a:ext cx="2638425" cy="8763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FF"/>
              </a:solidFill>
              <a:latin typeface="ＭＳ Ｐゴシック"/>
              <a:ea typeface="ＭＳ Ｐゴシック"/>
            </a:rPr>
            <a:t>注</a:t>
          </a: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全連同じシール方式の場合は各値を選択。</a:t>
          </a:r>
        </a:p>
        <a:p>
          <a:pPr algn="l" rtl="0">
            <a:defRPr sz="1000"/>
          </a:pPr>
          <a:endParaRPr lang="ja-JP" altLang="en-US" sz="900" b="0" i="0" u="none" strike="noStrike" baseline="0">
            <a:solidFill>
              <a:srgbClr val="0000FF"/>
            </a:solidFill>
            <a:latin typeface="ＭＳ Ｐゴシック"/>
            <a:ea typeface="ＭＳ Ｐゴシック"/>
          </a:endParaRPr>
        </a:p>
        <a:p>
          <a:pPr algn="l" rtl="0">
            <a:defRPr sz="1000"/>
          </a:pPr>
          <a:r>
            <a:rPr lang="ja-JP" altLang="en-US" sz="900" b="0" i="0" u="none" strike="noStrike" baseline="0">
              <a:solidFill>
                <a:srgbClr val="0000FF"/>
              </a:solidFill>
              <a:latin typeface="ＭＳ Ｐゴシック"/>
              <a:ea typeface="ＭＳ Ｐゴシック"/>
            </a:rPr>
            <a:t>各連ごとにシール方式を指定する場合は“連毎に個別選択（“</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シートにて指示）”「■」を選択し、“</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シートにて各連毎に必ず指示ください。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38</xdr:col>
      <xdr:colOff>19050</xdr:colOff>
      <xdr:row>0</xdr:row>
      <xdr:rowOff>47625</xdr:rowOff>
    </xdr:from>
    <xdr:to>
      <xdr:col>40</xdr:col>
      <xdr:colOff>228600</xdr:colOff>
      <xdr:row>1</xdr:row>
      <xdr:rowOff>104775</xdr:rowOff>
    </xdr:to>
    <xdr:pic>
      <xdr:nvPicPr>
        <xdr:cNvPr id="5496" name="Picture 312" descr="名刺">
          <a:extLst>
            <a:ext uri="{FF2B5EF4-FFF2-40B4-BE49-F238E27FC236}">
              <a16:creationId xmlns:a16="http://schemas.microsoft.com/office/drawing/2014/main" id="{00000000-0008-0000-0300-00007815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9858375" y="47625"/>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CA38"/>
  <sheetViews>
    <sheetView showGridLines="0" showRowColHeaders="0" tabSelected="1" workbookViewId="0">
      <selection activeCell="E4" sqref="E4:J4"/>
    </sheetView>
  </sheetViews>
  <sheetFormatPr defaultColWidth="4.625" defaultRowHeight="13.5" x14ac:dyDescent="0.15"/>
  <cols>
    <col min="1" max="2" width="1.125" customWidth="1"/>
    <col min="3" max="25" width="4.125" customWidth="1"/>
  </cols>
  <sheetData>
    <row r="1" spans="2:79" s="18" customFormat="1" ht="25.5" customHeight="1" x14ac:dyDescent="0.15">
      <c r="B1" s="413" t="s">
        <v>415</v>
      </c>
      <c r="C1" s="413"/>
      <c r="D1" s="413"/>
      <c r="E1" s="413"/>
      <c r="F1" s="413"/>
      <c r="G1" s="414"/>
      <c r="I1" s="19"/>
      <c r="J1" s="20" t="s">
        <v>493</v>
      </c>
      <c r="AI1" s="21"/>
      <c r="AQ1" s="22"/>
      <c r="AR1" s="23"/>
      <c r="AS1" s="23"/>
      <c r="AT1" s="23"/>
      <c r="AU1" s="23"/>
      <c r="AV1" s="23"/>
      <c r="AW1" s="23"/>
      <c r="AX1" s="23"/>
      <c r="AY1" s="23"/>
      <c r="AZ1" s="23"/>
      <c r="BA1" s="23"/>
      <c r="BB1" s="23"/>
      <c r="BC1" s="24"/>
      <c r="BD1" s="24"/>
      <c r="BE1" s="24"/>
      <c r="BF1" s="24"/>
      <c r="BG1" s="24"/>
      <c r="BH1" s="24"/>
      <c r="BI1" s="24"/>
      <c r="BJ1" s="24"/>
      <c r="BK1" s="24"/>
      <c r="BL1" s="24"/>
      <c r="BM1" s="24"/>
      <c r="BN1" s="24"/>
      <c r="BO1" s="24"/>
      <c r="BP1" s="24"/>
      <c r="BQ1" s="24"/>
      <c r="BR1" s="24"/>
      <c r="BS1" s="24"/>
      <c r="BT1" s="24"/>
      <c r="BU1" s="24"/>
      <c r="BV1" s="24"/>
      <c r="BW1" s="24"/>
      <c r="BX1" s="24"/>
      <c r="BY1" s="24"/>
      <c r="BZ1" s="24"/>
      <c r="CA1" s="24"/>
    </row>
    <row r="2" spans="2:79" s="18" customFormat="1" ht="25.5" customHeight="1" x14ac:dyDescent="0.15">
      <c r="B2" s="413"/>
      <c r="C2" s="413"/>
      <c r="D2" s="413"/>
      <c r="E2" s="413"/>
      <c r="F2" s="413"/>
      <c r="G2" s="414"/>
      <c r="I2" s="19"/>
      <c r="J2" s="25" t="s">
        <v>280</v>
      </c>
      <c r="AF2" s="26"/>
      <c r="AQ2" s="22"/>
      <c r="AR2" s="27" t="s">
        <v>262</v>
      </c>
      <c r="AS2" s="27" t="s">
        <v>263</v>
      </c>
      <c r="AT2" s="27" t="s">
        <v>264</v>
      </c>
      <c r="AU2" s="27"/>
      <c r="AV2" s="27" t="s">
        <v>265</v>
      </c>
      <c r="AW2" s="27" t="s">
        <v>266</v>
      </c>
      <c r="AX2" s="27" t="s">
        <v>267</v>
      </c>
      <c r="AY2" s="27"/>
      <c r="AZ2" s="27" t="s">
        <v>268</v>
      </c>
      <c r="BA2" s="27" t="s">
        <v>269</v>
      </c>
      <c r="BB2" s="27"/>
      <c r="BC2" s="24"/>
      <c r="BD2" s="24"/>
      <c r="BE2" s="24"/>
      <c r="BF2" s="24"/>
      <c r="BG2" s="24"/>
      <c r="BH2" s="24"/>
      <c r="BI2" s="24"/>
      <c r="BJ2" s="24"/>
      <c r="BK2" s="24"/>
      <c r="BL2" s="24"/>
      <c r="BM2" s="24"/>
      <c r="BN2" s="24"/>
      <c r="BO2" s="24"/>
      <c r="BP2" s="24"/>
      <c r="BQ2" s="24"/>
      <c r="BR2" s="24"/>
      <c r="BS2" s="24"/>
      <c r="BT2" s="24"/>
      <c r="BU2" s="24"/>
      <c r="BV2" s="24"/>
      <c r="BW2" s="24"/>
      <c r="BX2" s="24"/>
      <c r="BY2" s="24"/>
      <c r="BZ2" s="24"/>
      <c r="CA2" s="24"/>
    </row>
    <row r="3" spans="2:79" ht="9" customHeight="1" x14ac:dyDescent="0.15"/>
    <row r="4" spans="2:79" s="2" customFormat="1" ht="21" customHeight="1" x14ac:dyDescent="0.15">
      <c r="C4" s="425" t="s">
        <v>134</v>
      </c>
      <c r="D4" s="425"/>
      <c r="E4" s="422"/>
      <c r="F4" s="423"/>
      <c r="G4" s="423"/>
      <c r="H4" s="423"/>
      <c r="I4" s="423"/>
      <c r="J4" s="424"/>
      <c r="K4" s="425" t="s">
        <v>135</v>
      </c>
      <c r="L4" s="425"/>
      <c r="M4" s="422"/>
      <c r="N4" s="423"/>
      <c r="O4" s="423"/>
      <c r="P4" s="423"/>
      <c r="Q4" s="423"/>
      <c r="R4" s="424"/>
      <c r="S4" s="425" t="s">
        <v>136</v>
      </c>
      <c r="T4" s="425"/>
      <c r="U4" s="422"/>
      <c r="V4" s="423"/>
      <c r="W4" s="423"/>
      <c r="X4" s="423"/>
      <c r="Y4" s="424"/>
      <c r="BA4" s="3" t="s">
        <v>137</v>
      </c>
      <c r="BB4" s="3" t="s">
        <v>138</v>
      </c>
    </row>
    <row r="5" spans="2:79" s="2" customFormat="1" ht="21" customHeight="1" x14ac:dyDescent="0.15">
      <c r="C5" s="425" t="s">
        <v>236</v>
      </c>
      <c r="D5" s="425"/>
      <c r="E5" s="422"/>
      <c r="F5" s="423"/>
      <c r="G5" s="423"/>
      <c r="H5" s="423"/>
      <c r="I5" s="423"/>
      <c r="J5" s="424"/>
      <c r="K5" s="425" t="s">
        <v>237</v>
      </c>
      <c r="L5" s="425"/>
      <c r="M5" s="422"/>
      <c r="N5" s="423"/>
      <c r="O5" s="423"/>
      <c r="P5" s="423"/>
      <c r="Q5" s="423"/>
      <c r="R5" s="424"/>
      <c r="BA5" s="3" t="s">
        <v>137</v>
      </c>
      <c r="BB5" s="3" t="s">
        <v>138</v>
      </c>
    </row>
    <row r="6" spans="2:79" s="2" customFormat="1" ht="21" customHeight="1" x14ac:dyDescent="0.15">
      <c r="C6" s="438" t="s">
        <v>139</v>
      </c>
      <c r="D6" s="439"/>
      <c r="E6" s="444"/>
      <c r="F6" s="445"/>
      <c r="G6" s="445"/>
      <c r="H6" s="446"/>
      <c r="I6" s="442" t="s">
        <v>140</v>
      </c>
      <c r="J6" s="443"/>
      <c r="K6" s="440" t="s">
        <v>141</v>
      </c>
      <c r="L6" s="441"/>
      <c r="M6" s="441"/>
      <c r="N6" s="441"/>
      <c r="O6" s="437"/>
      <c r="P6" s="437"/>
      <c r="Q6" s="437"/>
      <c r="R6" s="437"/>
    </row>
    <row r="7" spans="2:79" s="2" customFormat="1" ht="23.25" customHeight="1" x14ac:dyDescent="0.15">
      <c r="C7" s="432" t="s">
        <v>298</v>
      </c>
      <c r="D7" s="432"/>
      <c r="E7" s="432"/>
      <c r="F7" s="432"/>
      <c r="G7" s="432"/>
      <c r="K7" s="436" t="s">
        <v>142</v>
      </c>
      <c r="L7" s="436"/>
      <c r="M7" s="436"/>
      <c r="N7" s="436"/>
      <c r="O7" s="436"/>
      <c r="P7" s="436"/>
      <c r="Q7" s="436"/>
      <c r="R7" s="436"/>
      <c r="S7" s="436"/>
      <c r="T7" s="436"/>
      <c r="U7" s="436"/>
      <c r="V7" s="436"/>
      <c r="W7" s="436"/>
      <c r="X7" s="436"/>
      <c r="Y7" s="436"/>
    </row>
    <row r="8" spans="2:79" s="2" customFormat="1" ht="21" customHeight="1" x14ac:dyDescent="0.15">
      <c r="C8" s="425" t="s">
        <v>143</v>
      </c>
      <c r="D8" s="425"/>
      <c r="E8" s="429"/>
      <c r="F8" s="430"/>
      <c r="G8" s="430"/>
      <c r="H8" s="430"/>
      <c r="I8" s="430"/>
      <c r="J8" s="431"/>
      <c r="K8" s="425" t="s">
        <v>144</v>
      </c>
      <c r="L8" s="425"/>
      <c r="M8" s="429"/>
      <c r="N8" s="430"/>
      <c r="O8" s="430"/>
      <c r="P8" s="430"/>
      <c r="Q8" s="430"/>
      <c r="R8" s="431"/>
      <c r="S8" s="425" t="s">
        <v>145</v>
      </c>
      <c r="T8" s="425"/>
      <c r="U8" s="429"/>
      <c r="V8" s="430"/>
      <c r="W8" s="430"/>
      <c r="X8" s="430"/>
      <c r="Y8" s="431"/>
    </row>
    <row r="9" spans="2:79" ht="21" customHeight="1" x14ac:dyDescent="0.15">
      <c r="C9" s="425" t="s">
        <v>146</v>
      </c>
      <c r="D9" s="425"/>
      <c r="E9" s="426"/>
      <c r="F9" s="427"/>
      <c r="G9" s="427"/>
      <c r="H9" s="427"/>
      <c r="I9" s="427"/>
      <c r="J9" s="427"/>
      <c r="K9" s="427"/>
      <c r="L9" s="427"/>
      <c r="M9" s="427"/>
      <c r="N9" s="427"/>
      <c r="O9" s="427"/>
      <c r="P9" s="427"/>
      <c r="Q9" s="427"/>
      <c r="R9" s="427"/>
      <c r="S9" s="427"/>
      <c r="T9" s="427"/>
      <c r="U9" s="427"/>
      <c r="V9" s="427"/>
      <c r="W9" s="427"/>
      <c r="X9" s="427"/>
      <c r="Y9" s="428"/>
    </row>
    <row r="10" spans="2:79" ht="6.75" customHeight="1" x14ac:dyDescent="0.15"/>
    <row r="11" spans="2:79" x14ac:dyDescent="0.15">
      <c r="C11" s="2" t="s">
        <v>147</v>
      </c>
    </row>
    <row r="12" spans="2:79" ht="14.25" x14ac:dyDescent="0.15">
      <c r="C12" s="416" t="s">
        <v>148</v>
      </c>
      <c r="D12" s="417"/>
      <c r="E12" s="417"/>
      <c r="F12" s="417"/>
      <c r="G12" s="417"/>
      <c r="H12" s="417"/>
      <c r="I12" s="417"/>
      <c r="J12" s="417"/>
      <c r="K12" s="417"/>
      <c r="L12" s="417"/>
      <c r="M12" s="417"/>
      <c r="N12" s="418"/>
      <c r="O12" s="416" t="s">
        <v>238</v>
      </c>
      <c r="P12" s="417"/>
      <c r="Q12" s="417"/>
      <c r="R12" s="417"/>
      <c r="S12" s="417"/>
      <c r="T12" s="417"/>
      <c r="U12" s="417"/>
      <c r="V12" s="417"/>
      <c r="W12" s="417"/>
      <c r="X12" s="417"/>
      <c r="Y12" s="418"/>
      <c r="Z12" s="251"/>
      <c r="AA12" s="252" t="s">
        <v>527</v>
      </c>
      <c r="AB12" s="4"/>
      <c r="AC12" s="4"/>
      <c r="AD12" s="4"/>
      <c r="AE12" s="4"/>
      <c r="AF12" s="4"/>
      <c r="AG12" s="4"/>
      <c r="AH12" s="5"/>
    </row>
    <row r="13" spans="2:79" x14ac:dyDescent="0.15">
      <c r="C13" s="419" t="s">
        <v>149</v>
      </c>
      <c r="D13" s="420"/>
      <c r="E13" s="420"/>
      <c r="F13" s="420"/>
      <c r="G13" s="420"/>
      <c r="H13" s="420"/>
      <c r="I13" s="420"/>
      <c r="J13" s="420"/>
      <c r="K13" s="420"/>
      <c r="L13" s="420"/>
      <c r="M13" s="420"/>
      <c r="N13" s="421"/>
      <c r="O13" s="419" t="s">
        <v>239</v>
      </c>
      <c r="P13" s="420"/>
      <c r="Q13" s="420"/>
      <c r="R13" s="420"/>
      <c r="S13" s="420"/>
      <c r="T13" s="420"/>
      <c r="U13" s="420"/>
      <c r="V13" s="420"/>
      <c r="W13" s="420"/>
      <c r="X13" s="420"/>
      <c r="Y13" s="421"/>
      <c r="Z13" s="253" t="s">
        <v>528</v>
      </c>
      <c r="AA13" s="251" t="s">
        <v>306</v>
      </c>
      <c r="AB13" s="4"/>
      <c r="AC13" s="4"/>
      <c r="AD13" s="4"/>
      <c r="AE13" s="4"/>
      <c r="AF13" s="4"/>
      <c r="AG13" s="4"/>
      <c r="AH13" s="5"/>
    </row>
    <row r="14" spans="2:79" x14ac:dyDescent="0.15">
      <c r="C14" s="6"/>
      <c r="N14" s="7"/>
      <c r="O14" s="6"/>
      <c r="Y14" s="7"/>
      <c r="Z14" s="253"/>
      <c r="AA14" s="251"/>
      <c r="AB14" s="4"/>
      <c r="AC14" s="4"/>
      <c r="AD14" s="4"/>
      <c r="AE14" s="4"/>
      <c r="AF14" s="4"/>
      <c r="AG14" s="4"/>
      <c r="AH14" s="5"/>
    </row>
    <row r="15" spans="2:79" x14ac:dyDescent="0.15">
      <c r="C15" s="6"/>
      <c r="N15" s="7"/>
      <c r="O15" s="6"/>
      <c r="Y15" s="7"/>
      <c r="Z15" s="253" t="s">
        <v>529</v>
      </c>
      <c r="AA15" s="251" t="s">
        <v>530</v>
      </c>
      <c r="AB15" s="4"/>
      <c r="AC15" s="4"/>
      <c r="AD15" s="4"/>
      <c r="AE15" s="4"/>
      <c r="AF15" s="4"/>
      <c r="AG15" s="4"/>
      <c r="AH15" s="5"/>
    </row>
    <row r="16" spans="2:79" x14ac:dyDescent="0.15">
      <c r="C16" s="6"/>
      <c r="N16" s="7"/>
      <c r="O16" s="6"/>
      <c r="S16" s="415" t="s">
        <v>150</v>
      </c>
      <c r="T16" s="415"/>
      <c r="U16" s="415"/>
      <c r="Y16" s="7"/>
      <c r="Z16" s="253"/>
      <c r="AA16" s="251" t="s">
        <v>531</v>
      </c>
      <c r="AB16" s="4"/>
      <c r="AC16" s="4"/>
      <c r="AD16" s="4"/>
      <c r="AE16" s="4"/>
      <c r="AF16" s="4"/>
      <c r="AG16" s="4"/>
      <c r="AH16" s="5"/>
    </row>
    <row r="17" spans="3:34" x14ac:dyDescent="0.15">
      <c r="C17" s="6"/>
      <c r="N17" s="7"/>
      <c r="O17" s="6"/>
      <c r="Y17" s="7"/>
      <c r="Z17" s="253"/>
      <c r="AA17" s="251"/>
      <c r="AB17" s="4"/>
      <c r="AC17" s="4"/>
      <c r="AD17" s="4"/>
      <c r="AE17" s="4"/>
      <c r="AF17" s="4"/>
      <c r="AG17" s="4"/>
      <c r="AH17" s="5"/>
    </row>
    <row r="18" spans="3:34" x14ac:dyDescent="0.15">
      <c r="C18" s="6"/>
      <c r="N18" s="7"/>
      <c r="O18" s="6"/>
      <c r="Y18" s="7"/>
      <c r="Z18" s="253" t="s">
        <v>532</v>
      </c>
      <c r="AA18" s="251" t="s">
        <v>533</v>
      </c>
      <c r="AB18" s="4"/>
      <c r="AC18" s="4"/>
      <c r="AD18" s="4"/>
      <c r="AE18" s="4"/>
      <c r="AF18" s="4"/>
      <c r="AG18" s="4"/>
      <c r="AH18" s="5"/>
    </row>
    <row r="19" spans="3:34" x14ac:dyDescent="0.15">
      <c r="C19" s="6"/>
      <c r="N19" s="7"/>
      <c r="O19" s="6"/>
      <c r="Y19" s="7"/>
      <c r="Z19" s="253"/>
      <c r="AA19" s="251" t="s">
        <v>151</v>
      </c>
      <c r="AB19" s="4"/>
      <c r="AC19" s="4"/>
      <c r="AD19" s="4"/>
      <c r="AE19" s="4"/>
      <c r="AF19" s="4"/>
      <c r="AG19" s="4"/>
      <c r="AH19" s="5"/>
    </row>
    <row r="20" spans="3:34" x14ac:dyDescent="0.15">
      <c r="C20" s="6"/>
      <c r="N20" s="7"/>
      <c r="O20" s="6"/>
      <c r="Y20" s="7"/>
      <c r="Z20" s="253"/>
      <c r="AA20" s="251"/>
      <c r="AB20" s="4"/>
      <c r="AC20" s="4"/>
      <c r="AD20" s="4"/>
      <c r="AE20" s="4"/>
      <c r="AF20" s="4"/>
      <c r="AG20" s="4"/>
      <c r="AH20" s="5"/>
    </row>
    <row r="21" spans="3:34" x14ac:dyDescent="0.15">
      <c r="C21" s="6"/>
      <c r="N21" s="7"/>
      <c r="O21" s="6"/>
      <c r="Y21" s="7"/>
      <c r="Z21" s="253" t="s">
        <v>534</v>
      </c>
      <c r="AA21" s="251" t="s">
        <v>535</v>
      </c>
      <c r="AB21" s="4"/>
      <c r="AC21" s="4"/>
      <c r="AD21" s="4"/>
      <c r="AE21" s="4"/>
      <c r="AF21" s="4"/>
      <c r="AG21" s="4"/>
      <c r="AH21" s="5"/>
    </row>
    <row r="22" spans="3:34" x14ac:dyDescent="0.15">
      <c r="C22" s="6"/>
      <c r="N22" s="7"/>
      <c r="O22" s="6"/>
      <c r="W22" s="8" t="s">
        <v>240</v>
      </c>
      <c r="Y22" s="7"/>
      <c r="Z22" s="253"/>
      <c r="AA22" s="251" t="s">
        <v>536</v>
      </c>
      <c r="AB22" s="4"/>
      <c r="AC22" s="4"/>
      <c r="AD22" s="4"/>
      <c r="AE22" s="4"/>
      <c r="AF22" s="4"/>
      <c r="AG22" s="4"/>
    </row>
    <row r="23" spans="3:34" x14ac:dyDescent="0.15">
      <c r="C23" s="6"/>
      <c r="N23" s="7"/>
      <c r="O23" s="6"/>
      <c r="W23" s="8" t="s">
        <v>240</v>
      </c>
      <c r="Y23" s="7"/>
      <c r="Z23" s="253"/>
      <c r="AA23" s="251"/>
      <c r="AB23" s="4"/>
      <c r="AC23" s="4"/>
      <c r="AD23" s="4"/>
      <c r="AE23" s="4"/>
      <c r="AF23" s="4"/>
      <c r="AG23" s="4"/>
    </row>
    <row r="24" spans="3:34" x14ac:dyDescent="0.15">
      <c r="C24" s="6"/>
      <c r="N24" s="7"/>
      <c r="O24" s="6"/>
      <c r="W24" s="8" t="s">
        <v>152</v>
      </c>
      <c r="Y24" s="7"/>
      <c r="Z24" s="253" t="s">
        <v>537</v>
      </c>
      <c r="AA24" s="251" t="s">
        <v>538</v>
      </c>
      <c r="AB24" s="4"/>
      <c r="AC24" s="4"/>
      <c r="AD24" s="4"/>
      <c r="AE24" s="4"/>
      <c r="AF24" s="4"/>
      <c r="AG24" s="4"/>
    </row>
    <row r="25" spans="3:34" x14ac:dyDescent="0.15">
      <c r="C25" s="6"/>
      <c r="N25" s="7"/>
      <c r="O25" s="6"/>
      <c r="W25" s="8" t="s">
        <v>153</v>
      </c>
      <c r="Y25" s="7"/>
      <c r="Z25" s="253"/>
      <c r="AA25" s="251" t="s">
        <v>156</v>
      </c>
      <c r="AB25" s="4"/>
      <c r="AC25" s="4"/>
      <c r="AD25" s="4"/>
      <c r="AE25" s="4"/>
      <c r="AF25" s="4"/>
      <c r="AG25" s="4"/>
    </row>
    <row r="26" spans="3:34" x14ac:dyDescent="0.15">
      <c r="C26" s="6"/>
      <c r="N26" s="7"/>
      <c r="O26" s="6"/>
      <c r="W26" s="8" t="s">
        <v>154</v>
      </c>
      <c r="Y26" s="7"/>
      <c r="Z26" s="253"/>
      <c r="AA26" s="251" t="s">
        <v>744</v>
      </c>
      <c r="AB26" s="4"/>
      <c r="AC26" s="4"/>
      <c r="AD26" s="4"/>
      <c r="AE26" s="4"/>
      <c r="AF26" s="4"/>
      <c r="AG26" s="4"/>
    </row>
    <row r="27" spans="3:34" x14ac:dyDescent="0.15">
      <c r="C27" s="6"/>
      <c r="G27" s="415" t="s">
        <v>155</v>
      </c>
      <c r="H27" s="415"/>
      <c r="I27" s="415"/>
      <c r="J27" s="415"/>
      <c r="K27" s="415"/>
      <c r="N27" s="7"/>
      <c r="O27" s="6"/>
      <c r="Y27" s="7"/>
      <c r="Z27" s="254"/>
      <c r="AA27" s="255"/>
      <c r="AB27" s="4"/>
      <c r="AC27" s="4"/>
      <c r="AD27" s="4"/>
      <c r="AE27" s="4"/>
      <c r="AF27" s="4"/>
      <c r="AG27" s="4"/>
    </row>
    <row r="28" spans="3:34" x14ac:dyDescent="0.15">
      <c r="C28" s="6"/>
      <c r="N28" s="7"/>
      <c r="O28" s="6"/>
      <c r="Y28" s="7"/>
      <c r="Z28" s="253" t="s">
        <v>539</v>
      </c>
      <c r="AA28" s="251" t="s">
        <v>745</v>
      </c>
    </row>
    <row r="29" spans="3:34" x14ac:dyDescent="0.15">
      <c r="C29" s="6"/>
      <c r="N29" s="7"/>
      <c r="O29" s="6"/>
      <c r="Y29" s="7"/>
      <c r="Z29" s="254"/>
      <c r="AA29" s="355" t="s">
        <v>746</v>
      </c>
    </row>
    <row r="30" spans="3:34" x14ac:dyDescent="0.15">
      <c r="C30" s="6"/>
      <c r="N30" s="7"/>
      <c r="O30" s="6"/>
      <c r="Y30" s="7"/>
    </row>
    <row r="31" spans="3:34" x14ac:dyDescent="0.15">
      <c r="C31" s="6"/>
      <c r="N31" s="7"/>
      <c r="O31" s="6"/>
      <c r="Y31" s="7"/>
    </row>
    <row r="32" spans="3:34" x14ac:dyDescent="0.15">
      <c r="C32" s="6"/>
      <c r="N32" s="7"/>
      <c r="O32" s="6"/>
      <c r="Y32" s="7"/>
    </row>
    <row r="33" spans="3:33" x14ac:dyDescent="0.15">
      <c r="C33" s="6"/>
      <c r="N33" s="7"/>
      <c r="O33" s="6"/>
      <c r="Y33" s="7"/>
      <c r="AA33" s="433"/>
      <c r="AB33" s="434"/>
      <c r="AC33" s="435"/>
    </row>
    <row r="34" spans="3:33" x14ac:dyDescent="0.15">
      <c r="C34" s="6"/>
      <c r="N34" s="7"/>
      <c r="O34" s="6"/>
      <c r="S34" s="415" t="s">
        <v>157</v>
      </c>
      <c r="T34" s="415"/>
      <c r="U34" s="415"/>
      <c r="Y34" s="7"/>
    </row>
    <row r="35" spans="3:33" x14ac:dyDescent="0.15">
      <c r="C35" s="6"/>
      <c r="N35" s="7"/>
      <c r="O35" s="6"/>
      <c r="Y35" s="7"/>
    </row>
    <row r="36" spans="3:33" x14ac:dyDescent="0.15">
      <c r="C36" s="10"/>
      <c r="D36" s="11"/>
      <c r="E36" s="11"/>
      <c r="F36" s="11"/>
      <c r="G36" s="11"/>
      <c r="H36" s="11"/>
      <c r="I36" s="11"/>
      <c r="J36" s="11"/>
      <c r="K36" s="11"/>
      <c r="L36" s="11"/>
      <c r="M36" s="11"/>
      <c r="N36" s="12"/>
      <c r="O36" s="10"/>
      <c r="P36" s="11"/>
      <c r="Q36" s="11"/>
      <c r="R36" s="11"/>
      <c r="S36" s="11"/>
      <c r="T36" s="11"/>
      <c r="U36" s="11"/>
      <c r="V36" s="11"/>
      <c r="W36" s="11"/>
      <c r="X36" s="11"/>
      <c r="Y36" s="12"/>
      <c r="Z36" s="9"/>
      <c r="AA36" s="9"/>
      <c r="AB36" s="9"/>
      <c r="AC36" s="9"/>
      <c r="AD36" s="9"/>
      <c r="AE36" s="9"/>
      <c r="AF36" s="9"/>
      <c r="AG36" s="9"/>
    </row>
    <row r="38" spans="3:33" x14ac:dyDescent="0.15">
      <c r="E38" s="2" t="s">
        <v>399</v>
      </c>
    </row>
  </sheetData>
  <sheetProtection password="CC67" sheet="1" objects="1" formatCells="0" selectLockedCells="1"/>
  <mergeCells count="35">
    <mergeCell ref="S4:T4"/>
    <mergeCell ref="O6:R6"/>
    <mergeCell ref="C13:N13"/>
    <mergeCell ref="C6:D6"/>
    <mergeCell ref="K6:N6"/>
    <mergeCell ref="I6:J6"/>
    <mergeCell ref="E6:H6"/>
    <mergeCell ref="M8:R8"/>
    <mergeCell ref="M4:R4"/>
    <mergeCell ref="C4:D4"/>
    <mergeCell ref="K4:L4"/>
    <mergeCell ref="C5:D5"/>
    <mergeCell ref="K5:L5"/>
    <mergeCell ref="E5:J5"/>
    <mergeCell ref="AA33:AC33"/>
    <mergeCell ref="U8:Y8"/>
    <mergeCell ref="K7:Y7"/>
    <mergeCell ref="K8:L8"/>
    <mergeCell ref="S8:T8"/>
    <mergeCell ref="B1:G1"/>
    <mergeCell ref="B2:G2"/>
    <mergeCell ref="S34:U34"/>
    <mergeCell ref="O12:Y12"/>
    <mergeCell ref="O13:Y13"/>
    <mergeCell ref="G27:K27"/>
    <mergeCell ref="S16:U16"/>
    <mergeCell ref="E4:J4"/>
    <mergeCell ref="C12:N12"/>
    <mergeCell ref="C9:D9"/>
    <mergeCell ref="E9:Y9"/>
    <mergeCell ref="C8:D8"/>
    <mergeCell ref="E8:J8"/>
    <mergeCell ref="C7:G7"/>
    <mergeCell ref="U4:Y4"/>
    <mergeCell ref="M5:R5"/>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orientation="landscape" r:id="rId1"/>
  <headerFooter alignWithMargins="0">
    <oddHeader>&amp;R&amp;9SMC-SS5Y3-12S_EX260-e</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M77"/>
  <sheetViews>
    <sheetView showGridLines="0" showRowColHeaders="0" workbookViewId="0">
      <pane ySplit="5" topLeftCell="A6" activePane="bottomLeft" state="frozen"/>
      <selection pane="bottomLeft" activeCell="E7" sqref="E7"/>
    </sheetView>
  </sheetViews>
  <sheetFormatPr defaultColWidth="8.125" defaultRowHeight="16.5" customHeight="1" x14ac:dyDescent="0.15"/>
  <cols>
    <col min="1" max="1" width="2.5" style="70" customWidth="1"/>
    <col min="2" max="2" width="3" style="71" hidden="1" customWidth="1"/>
    <col min="3" max="3" width="21.625" style="43" customWidth="1"/>
    <col min="4" max="4" width="1.125" style="13" customWidth="1"/>
    <col min="5" max="5" width="34.625" style="63" customWidth="1"/>
    <col min="6" max="6" width="5" style="13" hidden="1" customWidth="1"/>
    <col min="7" max="7" width="1.375" style="13" customWidth="1"/>
    <col min="8" max="10" width="9.125" style="13" customWidth="1"/>
    <col min="11" max="15" width="8.25" style="13" customWidth="1"/>
    <col min="16" max="16" width="10.625" style="13" customWidth="1"/>
    <col min="17" max="17" width="1.125" style="13" customWidth="1"/>
    <col min="18" max="18" width="6.625" style="72" customWidth="1"/>
    <col min="19" max="19" width="6.25" style="72" hidden="1" customWidth="1"/>
    <col min="20" max="20" width="1.125" style="13" customWidth="1"/>
    <col min="21" max="21" width="7.75" style="13" customWidth="1"/>
    <col min="22" max="26" width="8.375" style="101" customWidth="1"/>
    <col min="27" max="28" width="26" style="256" customWidth="1"/>
    <col min="29" max="29" width="26" style="98" customWidth="1"/>
    <col min="30" max="30" width="23.75" style="98" customWidth="1"/>
    <col min="31" max="31" width="8.375" style="101" customWidth="1"/>
    <col min="32" max="58" width="5.5" style="43" customWidth="1"/>
    <col min="59" max="65" width="8.125" style="13" customWidth="1"/>
    <col min="66" max="69" width="8.125" style="90" customWidth="1"/>
    <col min="70" max="71" width="8.125" style="13" customWidth="1"/>
    <col min="72" max="73" width="8.125" style="90" customWidth="1"/>
    <col min="74" max="91" width="8.125" style="90"/>
    <col min="92" max="16384" width="8.125" style="13"/>
  </cols>
  <sheetData>
    <row r="1" spans="1:91" s="29" customFormat="1" ht="16.5" customHeight="1" x14ac:dyDescent="0.15">
      <c r="A1" s="28"/>
      <c r="C1" s="95" t="s">
        <v>436</v>
      </c>
      <c r="D1" s="96"/>
      <c r="E1" s="97"/>
      <c r="K1" s="449" t="s">
        <v>278</v>
      </c>
      <c r="L1" s="449"/>
      <c r="M1" s="449"/>
      <c r="N1" s="449"/>
      <c r="O1" s="449"/>
      <c r="R1" s="31"/>
      <c r="S1" s="31"/>
      <c r="U1" s="91"/>
      <c r="V1" s="394"/>
      <c r="W1" s="394"/>
      <c r="X1" s="394"/>
      <c r="Y1" s="394"/>
      <c r="Z1" s="394"/>
      <c r="AA1" s="395"/>
      <c r="AB1" s="395"/>
      <c r="AC1" s="396"/>
      <c r="AD1" s="396"/>
      <c r="AE1" s="394"/>
      <c r="AF1" s="397"/>
      <c r="AG1" s="397"/>
      <c r="AH1" s="397"/>
      <c r="AI1" s="397"/>
      <c r="AJ1" s="397"/>
      <c r="AK1" s="397"/>
      <c r="AL1" s="397"/>
      <c r="AM1" s="397"/>
      <c r="AN1" s="397"/>
      <c r="AO1" s="397"/>
      <c r="AP1" s="397"/>
      <c r="AQ1" s="397"/>
      <c r="AR1" s="397"/>
      <c r="AS1" s="397"/>
      <c r="AT1" s="397"/>
      <c r="AU1" s="397"/>
      <c r="AV1" s="397"/>
      <c r="AW1" s="397"/>
      <c r="AX1" s="397"/>
      <c r="AY1" s="397"/>
      <c r="AZ1" s="397"/>
      <c r="BA1" s="397"/>
      <c r="BB1" s="397"/>
      <c r="BC1" s="397"/>
      <c r="BD1" s="397"/>
      <c r="BE1" s="397"/>
      <c r="BF1" s="397"/>
      <c r="BG1" s="91"/>
      <c r="BH1" s="91"/>
      <c r="BI1" s="91"/>
      <c r="BJ1" s="91"/>
      <c r="BK1" s="91"/>
      <c r="BL1" s="91"/>
      <c r="BN1" s="91"/>
      <c r="BO1" s="91"/>
      <c r="BP1" s="91"/>
      <c r="BQ1" s="91"/>
      <c r="BT1" s="91"/>
      <c r="BU1" s="91"/>
      <c r="BV1" s="91"/>
      <c r="BW1" s="91"/>
      <c r="BX1" s="91"/>
      <c r="BY1" s="91"/>
      <c r="BZ1" s="91"/>
      <c r="CA1" s="91"/>
      <c r="CB1" s="91"/>
      <c r="CC1" s="91"/>
      <c r="CD1" s="91"/>
      <c r="CE1" s="91"/>
      <c r="CF1" s="91"/>
      <c r="CG1" s="91"/>
      <c r="CH1" s="91"/>
      <c r="CI1" s="91"/>
      <c r="CJ1" s="91"/>
      <c r="CK1" s="91"/>
      <c r="CL1" s="91"/>
      <c r="CM1" s="91"/>
    </row>
    <row r="2" spans="1:91" s="29" customFormat="1" ht="16.5" customHeight="1" x14ac:dyDescent="0.15">
      <c r="A2" s="28"/>
      <c r="C2" s="94" t="s">
        <v>281</v>
      </c>
      <c r="E2" s="70" t="s">
        <v>494</v>
      </c>
      <c r="F2" s="32"/>
      <c r="G2" s="32"/>
      <c r="H2" s="32"/>
      <c r="I2" s="32"/>
      <c r="J2" s="32"/>
      <c r="K2" s="454" t="s">
        <v>279</v>
      </c>
      <c r="L2" s="454"/>
      <c r="M2" s="454"/>
      <c r="N2" s="454"/>
      <c r="O2" s="454"/>
      <c r="U2" s="91"/>
      <c r="V2" s="394"/>
      <c r="W2" s="394"/>
      <c r="X2" s="394"/>
      <c r="Y2" s="394"/>
      <c r="Z2" s="394"/>
      <c r="AA2" s="395"/>
      <c r="AB2" s="395"/>
      <c r="AC2" s="396"/>
      <c r="AD2" s="396"/>
      <c r="AE2" s="394"/>
      <c r="AF2" s="397"/>
      <c r="AG2" s="397"/>
      <c r="AH2" s="397"/>
      <c r="AI2" s="397"/>
      <c r="AJ2" s="397"/>
      <c r="AK2" s="397"/>
      <c r="AL2" s="397"/>
      <c r="AM2" s="397"/>
      <c r="AN2" s="397"/>
      <c r="AO2" s="397"/>
      <c r="AP2" s="397"/>
      <c r="AQ2" s="397"/>
      <c r="AR2" s="397"/>
      <c r="AS2" s="397"/>
      <c r="AT2" s="397"/>
      <c r="AU2" s="397"/>
      <c r="AV2" s="397"/>
      <c r="AW2" s="397"/>
      <c r="AX2" s="397"/>
      <c r="AY2" s="397"/>
      <c r="AZ2" s="397"/>
      <c r="BA2" s="397"/>
      <c r="BB2" s="397"/>
      <c r="BC2" s="397"/>
      <c r="BD2" s="397"/>
      <c r="BE2" s="397"/>
      <c r="BF2" s="397"/>
      <c r="BG2" s="91"/>
      <c r="BH2" s="91"/>
      <c r="BI2" s="91"/>
      <c r="BJ2" s="91"/>
      <c r="BK2" s="91"/>
      <c r="BL2" s="91"/>
      <c r="BN2" s="91"/>
      <c r="BO2" s="91"/>
      <c r="BP2" s="91"/>
      <c r="BQ2" s="91"/>
      <c r="BT2" s="91"/>
      <c r="BU2" s="91"/>
      <c r="BV2" s="91"/>
      <c r="BW2" s="91"/>
      <c r="BX2" s="91"/>
      <c r="BY2" s="91"/>
      <c r="BZ2" s="91"/>
      <c r="CA2" s="91"/>
      <c r="CB2" s="91"/>
      <c r="CC2" s="91"/>
      <c r="CD2" s="91"/>
      <c r="CE2" s="91"/>
      <c r="CF2" s="91"/>
      <c r="CG2" s="91"/>
      <c r="CH2" s="91"/>
      <c r="CI2" s="91"/>
      <c r="CJ2" s="91"/>
      <c r="CK2" s="91"/>
      <c r="CL2" s="91"/>
      <c r="CM2" s="91"/>
    </row>
    <row r="3" spans="1:91" s="29" customFormat="1" ht="21.75" customHeight="1" x14ac:dyDescent="0.15">
      <c r="A3" s="28"/>
      <c r="C3" s="33" t="s">
        <v>257</v>
      </c>
      <c r="D3" s="34"/>
      <c r="E3" s="451" t="str">
        <f>IF(AND(仕様書作成!AJ8&lt;&gt;"",ベース!R61&lt;&gt;"M"),ベース!$AD$3,
IF(OR(,E34="",E28="",E43="",E46=""),$AA$3,
IF(OR(E34="",E7="",E67="",E28="",E43="",E46="",E58="",E49=""),$AB$3,
IF(OR(E35&lt;&gt;"",E47&lt;&gt;"",E50&lt;&gt;"",E68&lt;&gt;""),$AC$3,
IF(R28="0",CONCATENATE(S7,S10,S13,S16,S19,S22,S25,S28,S31,S37,S40,S43,S46,S49,S52,S55,S58,S61,S64,S67),
CONCATENATE(S7,S10,S13,S16,S19,S22,S25,S28,S31,S34,S37,S40,S43,S46,S49,S52,S55,S58,S61,S64,S67))))))</f>
        <v>必須項目に入力漏れがあります</v>
      </c>
      <c r="F3" s="451"/>
      <c r="G3" s="451"/>
      <c r="H3" s="451"/>
      <c r="I3" s="452"/>
      <c r="J3" s="35"/>
      <c r="K3" s="450" t="s">
        <v>284</v>
      </c>
      <c r="L3" s="450"/>
      <c r="M3" s="450"/>
      <c r="N3" s="450"/>
      <c r="O3" s="450"/>
      <c r="P3" s="35"/>
      <c r="Q3" s="35"/>
      <c r="R3" s="31"/>
      <c r="S3" s="31"/>
      <c r="U3" s="91"/>
      <c r="V3" s="394"/>
      <c r="W3" s="394"/>
      <c r="X3" s="394"/>
      <c r="Y3" s="394"/>
      <c r="Z3" s="394"/>
      <c r="AA3" s="395" t="s">
        <v>747</v>
      </c>
      <c r="AB3" s="395" t="s">
        <v>338</v>
      </c>
      <c r="AC3" s="395" t="s">
        <v>748</v>
      </c>
      <c r="AD3" s="396" t="s">
        <v>400</v>
      </c>
      <c r="AE3" s="394"/>
      <c r="AF3" s="397"/>
      <c r="AG3" s="397"/>
      <c r="AH3" s="397"/>
      <c r="AI3" s="397"/>
      <c r="AJ3" s="397"/>
      <c r="AK3" s="397"/>
      <c r="AL3" s="397"/>
      <c r="AM3" s="397"/>
      <c r="AN3" s="397"/>
      <c r="AO3" s="397"/>
      <c r="AP3" s="397"/>
      <c r="AQ3" s="397"/>
      <c r="AR3" s="397"/>
      <c r="AS3" s="397"/>
      <c r="AT3" s="397"/>
      <c r="AU3" s="397"/>
      <c r="AV3" s="397"/>
      <c r="AW3" s="397"/>
      <c r="AX3" s="397"/>
      <c r="AY3" s="397"/>
      <c r="AZ3" s="397"/>
      <c r="BA3" s="397"/>
      <c r="BB3" s="397"/>
      <c r="BC3" s="397"/>
      <c r="BD3" s="397"/>
      <c r="BE3" s="397"/>
      <c r="BF3" s="397"/>
      <c r="BG3" s="91"/>
      <c r="BH3" s="91"/>
      <c r="BI3" s="91"/>
      <c r="BJ3" s="91"/>
      <c r="BK3" s="91"/>
      <c r="BL3" s="91"/>
      <c r="BN3" s="91"/>
      <c r="BO3" s="91"/>
      <c r="BP3" s="91"/>
      <c r="BQ3" s="91"/>
      <c r="BT3" s="91"/>
      <c r="BU3" s="91"/>
      <c r="BV3" s="91"/>
      <c r="BW3" s="91"/>
      <c r="BX3" s="91"/>
      <c r="BY3" s="91"/>
      <c r="BZ3" s="91"/>
      <c r="CA3" s="91"/>
      <c r="CB3" s="91"/>
      <c r="CC3" s="91"/>
      <c r="CD3" s="91"/>
      <c r="CE3" s="91"/>
      <c r="CF3" s="91"/>
      <c r="CG3" s="91"/>
      <c r="CH3" s="91"/>
      <c r="CI3" s="91"/>
      <c r="CJ3" s="91"/>
      <c r="CK3" s="91"/>
      <c r="CL3" s="91"/>
      <c r="CM3" s="91"/>
    </row>
    <row r="4" spans="1:91" s="29" customFormat="1" ht="6.75" customHeight="1" x14ac:dyDescent="0.15">
      <c r="A4" s="28"/>
      <c r="C4" s="30"/>
      <c r="E4" s="36"/>
      <c r="F4" s="35"/>
      <c r="G4" s="35"/>
      <c r="H4" s="35"/>
      <c r="I4" s="35"/>
      <c r="J4" s="35"/>
      <c r="K4" s="35"/>
      <c r="L4" s="35"/>
      <c r="M4" s="35"/>
      <c r="N4" s="35"/>
      <c r="O4" s="35"/>
      <c r="P4" s="35"/>
      <c r="Q4" s="35"/>
      <c r="R4" s="31"/>
      <c r="S4" s="31"/>
      <c r="U4" s="91"/>
      <c r="V4" s="394"/>
      <c r="W4" s="394"/>
      <c r="X4" s="394"/>
      <c r="Y4" s="394"/>
      <c r="Z4" s="394"/>
      <c r="AA4" s="395"/>
      <c r="AB4" s="395"/>
      <c r="AC4" s="396"/>
      <c r="AD4" s="396"/>
      <c r="AE4" s="394"/>
      <c r="AF4" s="397"/>
      <c r="AG4" s="397"/>
      <c r="AH4" s="397"/>
      <c r="AI4" s="397"/>
      <c r="AJ4" s="397"/>
      <c r="AK4" s="397"/>
      <c r="AL4" s="397"/>
      <c r="AM4" s="397"/>
      <c r="AN4" s="397"/>
      <c r="AO4" s="397"/>
      <c r="AP4" s="397"/>
      <c r="AQ4" s="397"/>
      <c r="AR4" s="397"/>
      <c r="AS4" s="397"/>
      <c r="AT4" s="397"/>
      <c r="AU4" s="397"/>
      <c r="AV4" s="397"/>
      <c r="AW4" s="397"/>
      <c r="AX4" s="397"/>
      <c r="AY4" s="397"/>
      <c r="AZ4" s="397"/>
      <c r="BA4" s="397"/>
      <c r="BB4" s="397"/>
      <c r="BC4" s="397"/>
      <c r="BD4" s="397"/>
      <c r="BE4" s="397"/>
      <c r="BF4" s="397"/>
      <c r="BG4" s="91"/>
      <c r="BH4" s="91"/>
      <c r="BI4" s="91"/>
      <c r="BJ4" s="91"/>
      <c r="BK4" s="91"/>
      <c r="BL4" s="91"/>
      <c r="BN4" s="91"/>
      <c r="BO4" s="91"/>
      <c r="BP4" s="91"/>
      <c r="BQ4" s="91"/>
      <c r="BT4" s="91"/>
      <c r="BU4" s="91"/>
      <c r="BV4" s="91"/>
      <c r="BW4" s="91"/>
      <c r="BX4" s="91"/>
      <c r="BY4" s="91"/>
      <c r="BZ4" s="91"/>
      <c r="CA4" s="91"/>
      <c r="CB4" s="91"/>
      <c r="CC4" s="91"/>
      <c r="CD4" s="91"/>
      <c r="CE4" s="91"/>
      <c r="CF4" s="91"/>
      <c r="CG4" s="91"/>
      <c r="CH4" s="91"/>
      <c r="CI4" s="91"/>
      <c r="CJ4" s="91"/>
      <c r="CK4" s="91"/>
      <c r="CL4" s="91"/>
      <c r="CM4" s="91"/>
    </row>
    <row r="5" spans="1:91" s="42" customFormat="1" ht="16.5" customHeight="1" x14ac:dyDescent="0.15">
      <c r="A5" s="28"/>
      <c r="B5" s="29"/>
      <c r="C5" s="37" t="s">
        <v>259</v>
      </c>
      <c r="D5" s="38"/>
      <c r="E5" s="39" t="s">
        <v>258</v>
      </c>
      <c r="F5" s="39"/>
      <c r="G5" s="39"/>
      <c r="H5" s="38"/>
      <c r="I5" s="453" t="s">
        <v>260</v>
      </c>
      <c r="J5" s="453"/>
      <c r="K5" s="453"/>
      <c r="L5" s="453"/>
      <c r="M5" s="453"/>
      <c r="N5" s="453"/>
      <c r="O5" s="453"/>
      <c r="P5" s="40"/>
      <c r="Q5" s="39"/>
      <c r="R5" s="41" t="s">
        <v>256</v>
      </c>
      <c r="S5" s="41"/>
      <c r="T5" s="40"/>
      <c r="U5" s="92"/>
      <c r="V5" s="394"/>
      <c r="W5" s="394"/>
      <c r="X5" s="394"/>
      <c r="Y5" s="394"/>
      <c r="Z5" s="394"/>
      <c r="AA5" s="395"/>
      <c r="AB5" s="395"/>
      <c r="AC5" s="396"/>
      <c r="AD5" s="396"/>
      <c r="AE5" s="394"/>
      <c r="AF5" s="224"/>
      <c r="AG5" s="224"/>
      <c r="AH5" s="224"/>
      <c r="AI5" s="224"/>
      <c r="AJ5" s="224"/>
      <c r="AK5" s="224"/>
      <c r="AL5" s="224"/>
      <c r="AM5" s="224"/>
      <c r="AN5" s="224"/>
      <c r="AO5" s="224"/>
      <c r="AP5" s="224"/>
      <c r="AQ5" s="224"/>
      <c r="AR5" s="224"/>
      <c r="AS5" s="224"/>
      <c r="AT5" s="224"/>
      <c r="AU5" s="224"/>
      <c r="AV5" s="224"/>
      <c r="AW5" s="224"/>
      <c r="AX5" s="224"/>
      <c r="AY5" s="224"/>
      <c r="AZ5" s="224"/>
      <c r="BA5" s="224"/>
      <c r="BB5" s="224"/>
      <c r="BC5" s="224"/>
      <c r="BD5" s="224"/>
      <c r="BE5" s="224"/>
      <c r="BF5" s="224"/>
      <c r="BG5" s="92"/>
      <c r="BH5" s="92"/>
      <c r="BI5" s="92"/>
      <c r="BJ5" s="92"/>
      <c r="BK5" s="92"/>
      <c r="BL5" s="92"/>
      <c r="BN5" s="92"/>
      <c r="BO5" s="92"/>
      <c r="BP5" s="92"/>
      <c r="BQ5" s="92"/>
      <c r="BT5" s="92"/>
      <c r="BU5" s="92"/>
      <c r="BV5" s="92"/>
      <c r="BW5" s="92"/>
      <c r="BX5" s="92"/>
      <c r="BY5" s="92"/>
      <c r="BZ5" s="92"/>
      <c r="CA5" s="92"/>
      <c r="CB5" s="92"/>
      <c r="CC5" s="92"/>
      <c r="CD5" s="92"/>
      <c r="CE5" s="92"/>
      <c r="CF5" s="92"/>
      <c r="CG5" s="92"/>
      <c r="CH5" s="92"/>
      <c r="CI5" s="92"/>
      <c r="CJ5" s="92"/>
      <c r="CK5" s="92"/>
      <c r="CL5" s="92"/>
      <c r="CM5" s="92"/>
    </row>
    <row r="6" spans="1:91" s="42" customFormat="1" ht="12.75" customHeight="1" x14ac:dyDescent="0.15">
      <c r="A6" s="29">
        <v>1</v>
      </c>
      <c r="B6" s="29"/>
      <c r="C6" s="44"/>
      <c r="D6" s="45"/>
      <c r="E6" s="46" t="s">
        <v>109</v>
      </c>
      <c r="F6" s="47"/>
      <c r="G6" s="47"/>
      <c r="H6" s="348" t="str">
        <f>IF(OR(AND(R7="10-",バルブ!R7=$AA$8),AND(R7=$AA$8,バルブ!R7="10-")),$AB$7,"")</f>
        <v/>
      </c>
      <c r="I6" s="47"/>
      <c r="J6" s="47"/>
      <c r="K6" s="47"/>
      <c r="L6" s="47"/>
      <c r="M6" s="47"/>
      <c r="N6" s="47"/>
      <c r="O6" s="47"/>
      <c r="P6" s="48"/>
      <c r="Q6" s="47"/>
      <c r="R6" s="49"/>
      <c r="S6" s="49"/>
      <c r="T6" s="48"/>
      <c r="U6" s="92"/>
      <c r="V6" s="394"/>
      <c r="W6" s="394"/>
      <c r="X6" s="394"/>
      <c r="Y6" s="394"/>
      <c r="Z6" s="394"/>
      <c r="AA6" s="395"/>
      <c r="AB6" s="395"/>
      <c r="AC6" s="396"/>
      <c r="AD6" s="396"/>
      <c r="AE6" s="394"/>
      <c r="AF6" s="224"/>
      <c r="AG6" s="224"/>
      <c r="AH6" s="224"/>
      <c r="AI6" s="224"/>
      <c r="AJ6" s="224"/>
      <c r="AK6" s="224"/>
      <c r="AL6" s="224"/>
      <c r="AM6" s="224"/>
      <c r="AN6" s="224"/>
      <c r="AO6" s="224"/>
      <c r="AP6" s="224"/>
      <c r="AQ6" s="224"/>
      <c r="AR6" s="224"/>
      <c r="AS6" s="224"/>
      <c r="AT6" s="224"/>
      <c r="AU6" s="224"/>
      <c r="AV6" s="224"/>
      <c r="AW6" s="224"/>
      <c r="AX6" s="224"/>
      <c r="AY6" s="224"/>
      <c r="AZ6" s="224"/>
      <c r="BA6" s="224"/>
      <c r="BB6" s="224"/>
      <c r="BC6" s="224"/>
      <c r="BD6" s="224"/>
      <c r="BE6" s="224"/>
      <c r="BF6" s="224"/>
      <c r="BG6" s="92"/>
      <c r="BH6" s="92"/>
      <c r="BI6" s="92"/>
      <c r="BJ6" s="92"/>
      <c r="BK6" s="92"/>
      <c r="BL6" s="92"/>
      <c r="BN6" s="92"/>
      <c r="BO6" s="92"/>
      <c r="BP6" s="92"/>
      <c r="BQ6" s="92"/>
      <c r="BT6" s="92"/>
      <c r="BU6" s="92"/>
      <c r="BV6" s="92"/>
      <c r="BW6" s="92"/>
      <c r="BX6" s="92"/>
      <c r="BY6" s="92"/>
      <c r="BZ6" s="92"/>
      <c r="CA6" s="92"/>
      <c r="CB6" s="92"/>
      <c r="CC6" s="92"/>
      <c r="CD6" s="92"/>
      <c r="CE6" s="92"/>
      <c r="CF6" s="92"/>
      <c r="CG6" s="92"/>
      <c r="CH6" s="92"/>
      <c r="CI6" s="92"/>
      <c r="CJ6" s="92"/>
      <c r="CK6" s="92"/>
      <c r="CL6" s="92"/>
      <c r="CM6" s="92"/>
    </row>
    <row r="7" spans="1:91" s="42" customFormat="1" ht="16.5" customHeight="1" x14ac:dyDescent="0.15">
      <c r="A7" s="222" t="s">
        <v>270</v>
      </c>
      <c r="B7" s="34" t="s">
        <v>11</v>
      </c>
      <c r="C7" s="51" t="s">
        <v>243</v>
      </c>
      <c r="D7" s="52"/>
      <c r="E7" s="74" t="s">
        <v>282</v>
      </c>
      <c r="F7" s="42">
        <f>IF(E7="","",MATCH(E7,AF7:BB7,0))</f>
        <v>1</v>
      </c>
      <c r="H7" s="53" t="s">
        <v>274</v>
      </c>
      <c r="I7" s="43"/>
      <c r="J7" s="43"/>
      <c r="K7" s="43"/>
      <c r="L7" s="43"/>
      <c r="M7" s="43"/>
      <c r="N7" s="43"/>
      <c r="O7" s="43"/>
      <c r="P7" s="54"/>
      <c r="Q7" s="43"/>
      <c r="R7" s="55" t="str">
        <f>IF(F7="","",INDEX(AF8:BB8,1,F7))</f>
        <v>無記号</v>
      </c>
      <c r="S7" s="31" t="str">
        <f>IF(R7="","",IF(R7="無記号","",R7))</f>
        <v/>
      </c>
      <c r="T7" s="56"/>
      <c r="U7" s="92"/>
      <c r="V7" s="394"/>
      <c r="W7" s="394"/>
      <c r="X7" s="394"/>
      <c r="Y7" s="394"/>
      <c r="Z7" s="394"/>
      <c r="AA7" s="395" t="s">
        <v>922</v>
      </c>
      <c r="AB7" s="395" t="s">
        <v>386</v>
      </c>
      <c r="AC7" s="396"/>
      <c r="AD7" s="396"/>
      <c r="AE7" s="394"/>
      <c r="AF7" s="224" t="s">
        <v>282</v>
      </c>
      <c r="AG7" s="224" t="s">
        <v>749</v>
      </c>
      <c r="AH7" s="224"/>
      <c r="AI7" s="224"/>
      <c r="AJ7" s="224"/>
      <c r="AK7" s="224"/>
      <c r="AL7" s="224"/>
      <c r="AM7" s="224"/>
      <c r="AN7" s="224"/>
      <c r="AO7" s="224"/>
      <c r="AP7" s="224"/>
      <c r="AQ7" s="224"/>
      <c r="AR7" s="224"/>
      <c r="AS7" s="224"/>
      <c r="AT7" s="224"/>
      <c r="AU7" s="224"/>
      <c r="AV7" s="224"/>
      <c r="AW7" s="224"/>
      <c r="AX7" s="224"/>
      <c r="AY7" s="224"/>
      <c r="AZ7" s="224"/>
      <c r="BA7" s="224"/>
      <c r="BB7" s="224"/>
      <c r="BC7" s="224"/>
      <c r="BD7" s="224"/>
      <c r="BE7" s="224"/>
      <c r="BF7" s="224"/>
      <c r="BG7" s="92"/>
      <c r="BH7" s="92"/>
      <c r="BI7" s="92"/>
      <c r="BJ7" s="92"/>
      <c r="BK7" s="92"/>
      <c r="BL7" s="92"/>
      <c r="BN7" s="92"/>
      <c r="BO7" s="92"/>
      <c r="BP7" s="92"/>
      <c r="BQ7" s="92"/>
      <c r="BT7" s="92"/>
      <c r="BU7" s="92"/>
      <c r="BV7" s="92"/>
      <c r="BW7" s="92"/>
      <c r="BX7" s="92"/>
      <c r="BY7" s="92"/>
      <c r="BZ7" s="92"/>
      <c r="CA7" s="92"/>
      <c r="CB7" s="92"/>
      <c r="CC7" s="92"/>
      <c r="CD7" s="92"/>
      <c r="CE7" s="92"/>
      <c r="CF7" s="92"/>
      <c r="CG7" s="92"/>
      <c r="CH7" s="92"/>
      <c r="CI7" s="92"/>
      <c r="CJ7" s="92"/>
      <c r="CK7" s="92"/>
      <c r="CL7" s="92"/>
      <c r="CM7" s="92"/>
    </row>
    <row r="8" spans="1:91" s="42" customFormat="1" ht="37.5" customHeight="1" x14ac:dyDescent="0.15">
      <c r="A8" s="28"/>
      <c r="B8" s="29"/>
      <c r="C8" s="57"/>
      <c r="D8" s="58"/>
      <c r="E8" s="412" t="str">
        <f>IF(R7="10-",AA7,"")</f>
        <v/>
      </c>
      <c r="F8" s="59"/>
      <c r="G8" s="59"/>
      <c r="H8" s="455" t="str">
        <f>IF(R7="10-",AB8,"")</f>
        <v/>
      </c>
      <c r="I8" s="456"/>
      <c r="J8" s="456"/>
      <c r="K8" s="456"/>
      <c r="L8" s="456"/>
      <c r="M8" s="456"/>
      <c r="N8" s="456"/>
      <c r="O8" s="456"/>
      <c r="P8" s="457"/>
      <c r="Q8" s="59"/>
      <c r="R8" s="61"/>
      <c r="S8" s="61"/>
      <c r="T8" s="60"/>
      <c r="U8" s="92"/>
      <c r="V8" s="394"/>
      <c r="W8" s="394"/>
      <c r="X8" s="394"/>
      <c r="Y8" s="394"/>
      <c r="Z8" s="394"/>
      <c r="AA8" s="395" t="s">
        <v>108</v>
      </c>
      <c r="AB8" s="395" t="s">
        <v>741</v>
      </c>
      <c r="AC8" s="396"/>
      <c r="AD8" s="396"/>
      <c r="AE8" s="394"/>
      <c r="AF8" s="224" t="s">
        <v>108</v>
      </c>
      <c r="AG8" s="398" t="s">
        <v>750</v>
      </c>
      <c r="AH8" s="224"/>
      <c r="AI8" s="224"/>
      <c r="AJ8" s="224"/>
      <c r="AK8" s="224"/>
      <c r="AL8" s="224"/>
      <c r="AM8" s="224"/>
      <c r="AN8" s="224"/>
      <c r="AO8" s="224"/>
      <c r="AP8" s="224"/>
      <c r="AQ8" s="224"/>
      <c r="AR8" s="224"/>
      <c r="AS8" s="224"/>
      <c r="AT8" s="224"/>
      <c r="AU8" s="224"/>
      <c r="AV8" s="224"/>
      <c r="AW8" s="224"/>
      <c r="AX8" s="224"/>
      <c r="AY8" s="224"/>
      <c r="AZ8" s="224"/>
      <c r="BA8" s="224"/>
      <c r="BB8" s="224"/>
      <c r="BC8" s="224"/>
      <c r="BD8" s="224"/>
      <c r="BE8" s="224"/>
      <c r="BF8" s="224"/>
      <c r="BG8" s="92"/>
      <c r="BH8" s="92"/>
      <c r="BI8" s="92"/>
      <c r="BJ8" s="92"/>
      <c r="BK8" s="92"/>
      <c r="BL8" s="92"/>
      <c r="BN8" s="92"/>
      <c r="BO8" s="92"/>
      <c r="BP8" s="92"/>
      <c r="BQ8" s="92"/>
      <c r="BT8" s="92"/>
      <c r="BU8" s="92"/>
      <c r="BV8" s="92"/>
      <c r="BW8" s="92"/>
      <c r="BX8" s="92"/>
      <c r="BY8" s="92"/>
      <c r="BZ8" s="92"/>
      <c r="CA8" s="92"/>
      <c r="CB8" s="92"/>
      <c r="CC8" s="92"/>
      <c r="CD8" s="92"/>
      <c r="CE8" s="92"/>
      <c r="CF8" s="92"/>
      <c r="CG8" s="92"/>
      <c r="CH8" s="92"/>
      <c r="CI8" s="92"/>
      <c r="CJ8" s="92"/>
      <c r="CK8" s="92"/>
      <c r="CL8" s="92"/>
      <c r="CM8" s="92"/>
    </row>
    <row r="9" spans="1:91" s="42" customFormat="1" ht="16.5" hidden="1" customHeight="1" x14ac:dyDescent="0.15">
      <c r="A9" s="28"/>
      <c r="B9" s="29"/>
      <c r="C9" s="43"/>
      <c r="E9" s="62"/>
      <c r="R9" s="31"/>
      <c r="S9" s="31"/>
      <c r="U9" s="92"/>
      <c r="V9" s="394"/>
      <c r="W9" s="394"/>
      <c r="X9" s="394"/>
      <c r="Y9" s="394"/>
      <c r="Z9" s="394"/>
      <c r="AA9" s="395"/>
      <c r="AB9" s="395"/>
      <c r="AC9" s="396"/>
      <c r="AD9" s="396"/>
      <c r="AE9" s="394"/>
      <c r="AF9" s="224"/>
      <c r="AG9" s="398"/>
      <c r="AH9" s="224"/>
      <c r="AI9" s="224"/>
      <c r="AJ9" s="224"/>
      <c r="AK9" s="224"/>
      <c r="AL9" s="224"/>
      <c r="AM9" s="224"/>
      <c r="AN9" s="224"/>
      <c r="AO9" s="224"/>
      <c r="AP9" s="224"/>
      <c r="AQ9" s="224"/>
      <c r="AR9" s="224"/>
      <c r="AS9" s="224"/>
      <c r="AT9" s="224"/>
      <c r="AU9" s="224"/>
      <c r="AV9" s="224"/>
      <c r="AW9" s="224"/>
      <c r="AX9" s="224"/>
      <c r="AY9" s="224"/>
      <c r="AZ9" s="224"/>
      <c r="BA9" s="224"/>
      <c r="BB9" s="224"/>
      <c r="BC9" s="224"/>
      <c r="BD9" s="224"/>
      <c r="BE9" s="224"/>
      <c r="BF9" s="224"/>
      <c r="BG9" s="92"/>
      <c r="BH9" s="92"/>
      <c r="BI9" s="92"/>
      <c r="BJ9" s="92"/>
      <c r="BK9" s="92"/>
      <c r="BL9" s="92"/>
      <c r="BN9" s="92"/>
      <c r="BO9" s="92"/>
      <c r="BP9" s="92"/>
      <c r="BQ9" s="92"/>
      <c r="BT9" s="92"/>
      <c r="BU9" s="92"/>
      <c r="BV9" s="92"/>
      <c r="BW9" s="92"/>
      <c r="BX9" s="92"/>
      <c r="BY9" s="92"/>
      <c r="BZ9" s="92"/>
      <c r="CA9" s="92"/>
      <c r="CB9" s="92"/>
      <c r="CC9" s="92"/>
      <c r="CD9" s="92"/>
      <c r="CE9" s="92"/>
      <c r="CF9" s="92"/>
      <c r="CG9" s="92"/>
      <c r="CH9" s="92"/>
      <c r="CI9" s="92"/>
      <c r="CJ9" s="92"/>
      <c r="CK9" s="92"/>
      <c r="CL9" s="92"/>
      <c r="CM9" s="92"/>
    </row>
    <row r="10" spans="1:91" s="42" customFormat="1" ht="16.5" hidden="1" customHeight="1" x14ac:dyDescent="0.15">
      <c r="A10" s="28"/>
      <c r="B10" s="29"/>
      <c r="C10" s="43"/>
      <c r="E10" s="63"/>
      <c r="R10" s="31"/>
      <c r="S10" s="31"/>
      <c r="U10" s="92"/>
      <c r="V10" s="394"/>
      <c r="W10" s="394"/>
      <c r="X10" s="394"/>
      <c r="Y10" s="394"/>
      <c r="Z10" s="394"/>
      <c r="AA10" s="395"/>
      <c r="AB10" s="395"/>
      <c r="AC10" s="396"/>
      <c r="AD10" s="396"/>
      <c r="AE10" s="394"/>
      <c r="AF10" s="224"/>
      <c r="AG10" s="224"/>
      <c r="AH10" s="224"/>
      <c r="AI10" s="224"/>
      <c r="AJ10" s="224"/>
      <c r="AK10" s="224"/>
      <c r="AL10" s="224"/>
      <c r="AM10" s="224"/>
      <c r="AN10" s="224"/>
      <c r="AO10" s="224"/>
      <c r="AP10" s="224"/>
      <c r="AQ10" s="224"/>
      <c r="AR10" s="224"/>
      <c r="AS10" s="224"/>
      <c r="AT10" s="224"/>
      <c r="AU10" s="224"/>
      <c r="AV10" s="224"/>
      <c r="AW10" s="224"/>
      <c r="AX10" s="224"/>
      <c r="AY10" s="224"/>
      <c r="AZ10" s="224"/>
      <c r="BA10" s="224"/>
      <c r="BB10" s="224"/>
      <c r="BC10" s="224"/>
      <c r="BD10" s="224"/>
      <c r="BE10" s="224"/>
      <c r="BF10" s="224"/>
      <c r="BG10" s="92"/>
      <c r="BH10" s="92"/>
      <c r="BI10" s="92"/>
      <c r="BJ10" s="92"/>
      <c r="BK10" s="92"/>
      <c r="BL10" s="92"/>
      <c r="BN10" s="92"/>
      <c r="BO10" s="92"/>
      <c r="BP10" s="92"/>
      <c r="BQ10" s="92"/>
      <c r="BT10" s="92"/>
      <c r="BU10" s="92"/>
      <c r="BV10" s="92"/>
      <c r="BW10" s="92"/>
      <c r="BX10" s="92"/>
      <c r="BY10" s="92"/>
      <c r="BZ10" s="92"/>
      <c r="CA10" s="92"/>
      <c r="CB10" s="92"/>
      <c r="CC10" s="92"/>
      <c r="CD10" s="92"/>
      <c r="CE10" s="92"/>
      <c r="CF10" s="92"/>
      <c r="CG10" s="92"/>
      <c r="CH10" s="92"/>
      <c r="CI10" s="92"/>
      <c r="CJ10" s="92"/>
      <c r="CK10" s="92"/>
      <c r="CL10" s="92"/>
      <c r="CM10" s="92"/>
    </row>
    <row r="11" spans="1:91" s="42" customFormat="1" ht="16.5" hidden="1" customHeight="1" x14ac:dyDescent="0.15">
      <c r="A11" s="28"/>
      <c r="B11" s="29"/>
      <c r="C11" s="43"/>
      <c r="E11" s="63"/>
      <c r="R11" s="31"/>
      <c r="S11" s="31"/>
      <c r="U11" s="92"/>
      <c r="V11" s="394"/>
      <c r="W11" s="394"/>
      <c r="X11" s="394"/>
      <c r="Y11" s="394"/>
      <c r="Z11" s="394"/>
      <c r="AA11" s="395"/>
      <c r="AB11" s="395"/>
      <c r="AC11" s="396"/>
      <c r="AD11" s="396"/>
      <c r="AE11" s="394"/>
      <c r="AF11" s="224"/>
      <c r="AG11" s="224"/>
      <c r="AH11" s="224"/>
      <c r="AI11" s="224"/>
      <c r="AJ11" s="224"/>
      <c r="AK11" s="224"/>
      <c r="AL11" s="224"/>
      <c r="AM11" s="224"/>
      <c r="AN11" s="224"/>
      <c r="AO11" s="224"/>
      <c r="AP11" s="224"/>
      <c r="AQ11" s="224"/>
      <c r="AR11" s="224"/>
      <c r="AS11" s="224"/>
      <c r="AT11" s="224"/>
      <c r="AU11" s="224"/>
      <c r="AV11" s="224"/>
      <c r="AW11" s="224"/>
      <c r="AX11" s="224"/>
      <c r="AY11" s="224"/>
      <c r="AZ11" s="224"/>
      <c r="BA11" s="224"/>
      <c r="BB11" s="224"/>
      <c r="BC11" s="224"/>
      <c r="BD11" s="224"/>
      <c r="BE11" s="224"/>
      <c r="BF11" s="224"/>
      <c r="BG11" s="92"/>
      <c r="BH11" s="92"/>
      <c r="BI11" s="92"/>
      <c r="BJ11" s="92"/>
      <c r="BK11" s="92"/>
      <c r="BL11" s="92"/>
      <c r="BN11" s="92"/>
      <c r="BO11" s="92"/>
      <c r="BP11" s="92"/>
      <c r="BQ11" s="92"/>
      <c r="BT11" s="92"/>
      <c r="BU11" s="92"/>
      <c r="BV11" s="92"/>
      <c r="BW11" s="92"/>
      <c r="BX11" s="92"/>
      <c r="BY11" s="92"/>
      <c r="BZ11" s="92"/>
      <c r="CA11" s="92"/>
      <c r="CB11" s="92"/>
      <c r="CC11" s="92"/>
      <c r="CD11" s="92"/>
      <c r="CE11" s="92"/>
      <c r="CF11" s="92"/>
      <c r="CG11" s="92"/>
      <c r="CH11" s="92"/>
      <c r="CI11" s="92"/>
      <c r="CJ11" s="92"/>
      <c r="CK11" s="92"/>
      <c r="CL11" s="92"/>
      <c r="CM11" s="92"/>
    </row>
    <row r="12" spans="1:91" s="42" customFormat="1" ht="16.5" hidden="1" customHeight="1" x14ac:dyDescent="0.15">
      <c r="A12" s="28"/>
      <c r="B12" s="29"/>
      <c r="C12" s="43"/>
      <c r="E12" s="63"/>
      <c r="R12" s="31"/>
      <c r="S12" s="31"/>
      <c r="U12" s="92"/>
      <c r="V12" s="394"/>
      <c r="W12" s="394"/>
      <c r="X12" s="394"/>
      <c r="Y12" s="394"/>
      <c r="Z12" s="394"/>
      <c r="AA12" s="395"/>
      <c r="AB12" s="395"/>
      <c r="AC12" s="396"/>
      <c r="AD12" s="396"/>
      <c r="AE12" s="394"/>
      <c r="AF12" s="224"/>
      <c r="AG12" s="224"/>
      <c r="AH12" s="224"/>
      <c r="AI12" s="224"/>
      <c r="AJ12" s="224"/>
      <c r="AK12" s="224"/>
      <c r="AL12" s="224"/>
      <c r="AM12" s="224"/>
      <c r="AN12" s="224"/>
      <c r="AO12" s="224"/>
      <c r="AP12" s="224"/>
      <c r="AQ12" s="224"/>
      <c r="AR12" s="224"/>
      <c r="AS12" s="224"/>
      <c r="AT12" s="224"/>
      <c r="AU12" s="224"/>
      <c r="AV12" s="224"/>
      <c r="AW12" s="224"/>
      <c r="AX12" s="224"/>
      <c r="AY12" s="224"/>
      <c r="AZ12" s="224"/>
      <c r="BA12" s="224"/>
      <c r="BB12" s="224"/>
      <c r="BC12" s="224"/>
      <c r="BD12" s="224"/>
      <c r="BE12" s="224"/>
      <c r="BF12" s="224"/>
      <c r="BG12" s="92"/>
      <c r="BH12" s="92"/>
      <c r="BI12" s="92"/>
      <c r="BJ12" s="92"/>
      <c r="BK12" s="92"/>
      <c r="BL12" s="92"/>
      <c r="BN12" s="92"/>
      <c r="BO12" s="92"/>
      <c r="BP12" s="92"/>
      <c r="BQ12" s="92"/>
      <c r="BT12" s="92"/>
      <c r="BU12" s="92"/>
      <c r="BV12" s="92"/>
      <c r="BW12" s="92"/>
      <c r="BX12" s="92"/>
      <c r="BY12" s="92"/>
      <c r="BZ12" s="92"/>
      <c r="CA12" s="92"/>
      <c r="CB12" s="92"/>
      <c r="CC12" s="92"/>
      <c r="CD12" s="92"/>
      <c r="CE12" s="92"/>
      <c r="CF12" s="92"/>
      <c r="CG12" s="92"/>
      <c r="CH12" s="92"/>
      <c r="CI12" s="92"/>
      <c r="CJ12" s="92"/>
      <c r="CK12" s="92"/>
      <c r="CL12" s="92"/>
      <c r="CM12" s="92"/>
    </row>
    <row r="13" spans="1:91" s="42" customFormat="1" ht="16.5" hidden="1" customHeight="1" x14ac:dyDescent="0.15">
      <c r="A13" s="28"/>
      <c r="B13" s="64" t="s">
        <v>12</v>
      </c>
      <c r="C13" s="43" t="s">
        <v>0</v>
      </c>
      <c r="E13" s="63"/>
      <c r="R13" s="31" t="s">
        <v>6</v>
      </c>
      <c r="S13" s="31" t="str">
        <f>IF(R13="","",IF(R13="無記号","",R13))</f>
        <v>SS5Y</v>
      </c>
      <c r="U13" s="92"/>
      <c r="V13" s="394"/>
      <c r="W13" s="394"/>
      <c r="X13" s="394"/>
      <c r="Y13" s="394"/>
      <c r="Z13" s="394"/>
      <c r="AA13" s="395"/>
      <c r="AB13" s="395"/>
      <c r="AC13" s="396"/>
      <c r="AD13" s="396"/>
      <c r="AE13" s="394"/>
      <c r="AF13" s="224"/>
      <c r="AG13" s="224"/>
      <c r="AH13" s="224"/>
      <c r="AI13" s="224"/>
      <c r="AJ13" s="224"/>
      <c r="AK13" s="224"/>
      <c r="AL13" s="224"/>
      <c r="AM13" s="224"/>
      <c r="AN13" s="224"/>
      <c r="AO13" s="224"/>
      <c r="AP13" s="224"/>
      <c r="AQ13" s="224"/>
      <c r="AR13" s="224"/>
      <c r="AS13" s="224"/>
      <c r="AT13" s="224"/>
      <c r="AU13" s="224"/>
      <c r="AV13" s="224"/>
      <c r="AW13" s="224"/>
      <c r="AX13" s="224"/>
      <c r="AY13" s="224"/>
      <c r="AZ13" s="224"/>
      <c r="BA13" s="224"/>
      <c r="BB13" s="224"/>
      <c r="BC13" s="224"/>
      <c r="BD13" s="224"/>
      <c r="BE13" s="224"/>
      <c r="BF13" s="224"/>
      <c r="BG13" s="92"/>
      <c r="BH13" s="92"/>
      <c r="BI13" s="92"/>
      <c r="BJ13" s="92"/>
      <c r="BK13" s="92"/>
      <c r="BL13" s="92"/>
      <c r="BN13" s="92"/>
      <c r="BO13" s="92"/>
      <c r="BP13" s="92"/>
      <c r="BQ13" s="92"/>
      <c r="BT13" s="92"/>
      <c r="BU13" s="92"/>
      <c r="BV13" s="92"/>
      <c r="BW13" s="92"/>
      <c r="BX13" s="92"/>
      <c r="BY13" s="92"/>
      <c r="BZ13" s="92"/>
      <c r="CA13" s="92"/>
      <c r="CB13" s="92"/>
      <c r="CC13" s="92"/>
      <c r="CD13" s="92"/>
      <c r="CE13" s="92"/>
      <c r="CF13" s="92"/>
      <c r="CG13" s="92"/>
      <c r="CH13" s="92"/>
      <c r="CI13" s="92"/>
      <c r="CJ13" s="92"/>
      <c r="CK13" s="92"/>
      <c r="CL13" s="92"/>
      <c r="CM13" s="92"/>
    </row>
    <row r="14" spans="1:91" s="42" customFormat="1" ht="16.5" hidden="1" customHeight="1" x14ac:dyDescent="0.15">
      <c r="A14" s="28"/>
      <c r="B14" s="29"/>
      <c r="C14" s="43"/>
      <c r="E14" s="63"/>
      <c r="R14" s="31"/>
      <c r="S14" s="31"/>
      <c r="U14" s="92"/>
      <c r="V14" s="394"/>
      <c r="W14" s="394"/>
      <c r="X14" s="394"/>
      <c r="Y14" s="394"/>
      <c r="Z14" s="394"/>
      <c r="AA14" s="395"/>
      <c r="AB14" s="395"/>
      <c r="AC14" s="396"/>
      <c r="AD14" s="396"/>
      <c r="AE14" s="394"/>
      <c r="AF14" s="224"/>
      <c r="AG14" s="224"/>
      <c r="AH14" s="224"/>
      <c r="AI14" s="224"/>
      <c r="AJ14" s="224"/>
      <c r="AK14" s="224"/>
      <c r="AL14" s="224"/>
      <c r="AM14" s="224"/>
      <c r="AN14" s="224"/>
      <c r="AO14" s="224"/>
      <c r="AP14" s="224"/>
      <c r="AQ14" s="224"/>
      <c r="AR14" s="224"/>
      <c r="AS14" s="224"/>
      <c r="AT14" s="224"/>
      <c r="AU14" s="224"/>
      <c r="AV14" s="224"/>
      <c r="AW14" s="224"/>
      <c r="AX14" s="224"/>
      <c r="AY14" s="224"/>
      <c r="AZ14" s="224"/>
      <c r="BA14" s="224"/>
      <c r="BB14" s="224"/>
      <c r="BC14" s="224"/>
      <c r="BD14" s="224"/>
      <c r="BE14" s="224"/>
      <c r="BF14" s="224"/>
      <c r="BG14" s="92"/>
      <c r="BH14" s="92"/>
      <c r="BI14" s="92"/>
      <c r="BJ14" s="92"/>
      <c r="BK14" s="92"/>
      <c r="BL14" s="92"/>
      <c r="BN14" s="92"/>
      <c r="BO14" s="92"/>
      <c r="BP14" s="92"/>
      <c r="BQ14" s="92"/>
      <c r="BT14" s="92"/>
      <c r="BU14" s="92"/>
      <c r="BV14" s="92"/>
      <c r="BW14" s="92"/>
      <c r="BX14" s="92"/>
      <c r="BY14" s="92"/>
      <c r="BZ14" s="92"/>
      <c r="CA14" s="92"/>
      <c r="CB14" s="92"/>
      <c r="CC14" s="92"/>
      <c r="CD14" s="92"/>
      <c r="CE14" s="92"/>
      <c r="CF14" s="92"/>
      <c r="CG14" s="92"/>
      <c r="CH14" s="92"/>
      <c r="CI14" s="92"/>
      <c r="CJ14" s="92"/>
      <c r="CK14" s="92"/>
      <c r="CL14" s="92"/>
      <c r="CM14" s="92"/>
    </row>
    <row r="15" spans="1:91" s="42" customFormat="1" ht="16.5" hidden="1" customHeight="1" thickBot="1" x14ac:dyDescent="0.2">
      <c r="A15" s="28"/>
      <c r="B15" s="29"/>
      <c r="C15" s="43"/>
      <c r="E15" s="63"/>
      <c r="R15" s="31"/>
      <c r="S15" s="31"/>
      <c r="U15" s="92"/>
      <c r="V15" s="394"/>
      <c r="W15" s="394"/>
      <c r="X15" s="394"/>
      <c r="Y15" s="394"/>
      <c r="Z15" s="394"/>
      <c r="AA15" s="395"/>
      <c r="AB15" s="395"/>
      <c r="AC15" s="396"/>
      <c r="AD15" s="396"/>
      <c r="AE15" s="394"/>
      <c r="AF15" s="224"/>
      <c r="AG15" s="224"/>
      <c r="AH15" s="224"/>
      <c r="AI15" s="224"/>
      <c r="AJ15" s="224"/>
      <c r="AK15" s="224"/>
      <c r="AL15" s="224"/>
      <c r="AM15" s="224"/>
      <c r="AN15" s="224"/>
      <c r="AO15" s="224"/>
      <c r="AP15" s="224"/>
      <c r="AQ15" s="224"/>
      <c r="AR15" s="224"/>
      <c r="AS15" s="224"/>
      <c r="AT15" s="224"/>
      <c r="AU15" s="224"/>
      <c r="AV15" s="224"/>
      <c r="AW15" s="224"/>
      <c r="AX15" s="224"/>
      <c r="AY15" s="224"/>
      <c r="AZ15" s="224"/>
      <c r="BA15" s="224"/>
      <c r="BB15" s="224"/>
      <c r="BC15" s="224"/>
      <c r="BD15" s="224"/>
      <c r="BE15" s="224"/>
      <c r="BF15" s="224"/>
      <c r="BG15" s="92"/>
      <c r="BH15" s="92"/>
      <c r="BI15" s="92"/>
      <c r="BJ15" s="92"/>
      <c r="BK15" s="92"/>
      <c r="BL15" s="92"/>
      <c r="BN15" s="92"/>
      <c r="BO15" s="92"/>
      <c r="BP15" s="92"/>
      <c r="BQ15" s="92"/>
      <c r="BT15" s="92"/>
      <c r="BU15" s="92"/>
      <c r="BV15" s="92"/>
      <c r="BW15" s="92"/>
      <c r="BX15" s="92"/>
      <c r="BY15" s="92"/>
      <c r="BZ15" s="92"/>
      <c r="CA15" s="92"/>
      <c r="CB15" s="92"/>
      <c r="CC15" s="92"/>
      <c r="CD15" s="92"/>
      <c r="CE15" s="92"/>
      <c r="CF15" s="92"/>
      <c r="CG15" s="92"/>
      <c r="CH15" s="92"/>
      <c r="CI15" s="92"/>
      <c r="CJ15" s="92"/>
      <c r="CK15" s="92"/>
      <c r="CL15" s="92"/>
      <c r="CM15" s="92"/>
    </row>
    <row r="16" spans="1:91" s="42" customFormat="1" ht="16.5" hidden="1" customHeight="1" thickBot="1" x14ac:dyDescent="0.2">
      <c r="A16" s="28"/>
      <c r="B16" s="64" t="s">
        <v>13</v>
      </c>
      <c r="C16" s="43" t="s">
        <v>1</v>
      </c>
      <c r="E16" s="63"/>
      <c r="R16" s="65">
        <v>3</v>
      </c>
      <c r="S16" s="31">
        <f>IF(R16="","",IF(R16="無記号","",R16))</f>
        <v>3</v>
      </c>
      <c r="U16" s="92"/>
      <c r="V16" s="394"/>
      <c r="W16" s="394"/>
      <c r="X16" s="394"/>
      <c r="Y16" s="394"/>
      <c r="Z16" s="394"/>
      <c r="AA16" s="395"/>
      <c r="AB16" s="395"/>
      <c r="AC16" s="396"/>
      <c r="AD16" s="396"/>
      <c r="AE16" s="394"/>
      <c r="AF16" s="224"/>
      <c r="AG16" s="224"/>
      <c r="AH16" s="224"/>
      <c r="AI16" s="224"/>
      <c r="AJ16" s="224"/>
      <c r="AK16" s="224"/>
      <c r="AL16" s="224"/>
      <c r="AM16" s="224"/>
      <c r="AN16" s="224"/>
      <c r="AO16" s="224"/>
      <c r="AP16" s="224"/>
      <c r="AQ16" s="224"/>
      <c r="AR16" s="224"/>
      <c r="AS16" s="224"/>
      <c r="AT16" s="224"/>
      <c r="AU16" s="224"/>
      <c r="AV16" s="224"/>
      <c r="AW16" s="224"/>
      <c r="AX16" s="224"/>
      <c r="AY16" s="224"/>
      <c r="AZ16" s="224"/>
      <c r="BA16" s="224"/>
      <c r="BB16" s="224"/>
      <c r="BC16" s="224"/>
      <c r="BD16" s="224"/>
      <c r="BE16" s="224"/>
      <c r="BF16" s="224"/>
      <c r="BG16" s="92"/>
      <c r="BH16" s="92"/>
      <c r="BI16" s="92"/>
      <c r="BJ16" s="92"/>
      <c r="BK16" s="92"/>
      <c r="BL16" s="92"/>
      <c r="BN16" s="92"/>
      <c r="BO16" s="92"/>
      <c r="BP16" s="92"/>
      <c r="BQ16" s="92"/>
      <c r="BT16" s="92"/>
      <c r="BU16" s="92"/>
      <c r="BV16" s="92"/>
      <c r="BW16" s="92"/>
      <c r="BX16" s="92"/>
      <c r="BY16" s="92"/>
      <c r="BZ16" s="92"/>
      <c r="CA16" s="92"/>
      <c r="CB16" s="92"/>
      <c r="CC16" s="92"/>
      <c r="CD16" s="92"/>
      <c r="CE16" s="92"/>
      <c r="CF16" s="92"/>
      <c r="CG16" s="92"/>
      <c r="CH16" s="92"/>
      <c r="CI16" s="92"/>
      <c r="CJ16" s="92"/>
      <c r="CK16" s="92"/>
      <c r="CL16" s="92"/>
      <c r="CM16" s="92"/>
    </row>
    <row r="17" spans="1:91" s="42" customFormat="1" ht="16.5" hidden="1" customHeight="1" x14ac:dyDescent="0.15">
      <c r="A17" s="28"/>
      <c r="B17" s="29"/>
      <c r="C17" s="43"/>
      <c r="E17" s="63"/>
      <c r="R17" s="31"/>
      <c r="S17" s="31"/>
      <c r="U17" s="92"/>
      <c r="V17" s="394"/>
      <c r="W17" s="394"/>
      <c r="X17" s="394"/>
      <c r="Y17" s="394"/>
      <c r="Z17" s="394"/>
      <c r="AA17" s="395"/>
      <c r="AB17" s="395"/>
      <c r="AC17" s="396"/>
      <c r="AD17" s="396"/>
      <c r="AE17" s="394"/>
      <c r="AF17" s="224"/>
      <c r="AG17" s="224"/>
      <c r="AH17" s="224"/>
      <c r="AI17" s="224"/>
      <c r="AJ17" s="224"/>
      <c r="AK17" s="224"/>
      <c r="AL17" s="224"/>
      <c r="AM17" s="224"/>
      <c r="AN17" s="224"/>
      <c r="AO17" s="224"/>
      <c r="AP17" s="224"/>
      <c r="AQ17" s="224"/>
      <c r="AR17" s="224"/>
      <c r="AS17" s="224"/>
      <c r="AT17" s="224"/>
      <c r="AU17" s="224"/>
      <c r="AV17" s="224"/>
      <c r="AW17" s="224"/>
      <c r="AX17" s="224"/>
      <c r="AY17" s="224"/>
      <c r="AZ17" s="224"/>
      <c r="BA17" s="224"/>
      <c r="BB17" s="224"/>
      <c r="BC17" s="224"/>
      <c r="BD17" s="224"/>
      <c r="BE17" s="224"/>
      <c r="BF17" s="224"/>
      <c r="BG17" s="92"/>
      <c r="BH17" s="92"/>
      <c r="BI17" s="92"/>
      <c r="BJ17" s="92"/>
      <c r="BK17" s="92"/>
      <c r="BL17" s="92"/>
      <c r="BN17" s="92"/>
      <c r="BO17" s="92"/>
      <c r="BP17" s="92"/>
      <c r="BQ17" s="92"/>
      <c r="BT17" s="92"/>
      <c r="BU17" s="92"/>
      <c r="BV17" s="92"/>
      <c r="BW17" s="92"/>
      <c r="BX17" s="92"/>
      <c r="BY17" s="92"/>
      <c r="BZ17" s="92"/>
      <c r="CA17" s="92"/>
      <c r="CB17" s="92"/>
      <c r="CC17" s="92"/>
      <c r="CD17" s="92"/>
      <c r="CE17" s="92"/>
      <c r="CF17" s="92"/>
      <c r="CG17" s="92"/>
      <c r="CH17" s="92"/>
      <c r="CI17" s="92"/>
      <c r="CJ17" s="92"/>
      <c r="CK17" s="92"/>
      <c r="CL17" s="92"/>
      <c r="CM17" s="92"/>
    </row>
    <row r="18" spans="1:91" s="42" customFormat="1" ht="16.5" hidden="1" customHeight="1" x14ac:dyDescent="0.15">
      <c r="A18" s="28"/>
      <c r="B18" s="29"/>
      <c r="C18" s="43"/>
      <c r="E18" s="63"/>
      <c r="R18" s="31"/>
      <c r="S18" s="31"/>
      <c r="U18" s="92"/>
      <c r="V18" s="394"/>
      <c r="W18" s="394"/>
      <c r="X18" s="394"/>
      <c r="Y18" s="394"/>
      <c r="Z18" s="394"/>
      <c r="AA18" s="395"/>
      <c r="AB18" s="395"/>
      <c r="AC18" s="396"/>
      <c r="AD18" s="396"/>
      <c r="AE18" s="394"/>
      <c r="AF18" s="224"/>
      <c r="AG18" s="224"/>
      <c r="AH18" s="224"/>
      <c r="AI18" s="224"/>
      <c r="AJ18" s="224"/>
      <c r="AK18" s="224"/>
      <c r="AL18" s="224"/>
      <c r="AM18" s="224"/>
      <c r="AN18" s="224"/>
      <c r="AO18" s="224"/>
      <c r="AP18" s="224"/>
      <c r="AQ18" s="224"/>
      <c r="AR18" s="224"/>
      <c r="AS18" s="224"/>
      <c r="AT18" s="224"/>
      <c r="AU18" s="224"/>
      <c r="AV18" s="224"/>
      <c r="AW18" s="224"/>
      <c r="AX18" s="224"/>
      <c r="AY18" s="224"/>
      <c r="AZ18" s="224"/>
      <c r="BA18" s="224"/>
      <c r="BB18" s="224"/>
      <c r="BC18" s="224"/>
      <c r="BD18" s="224"/>
      <c r="BE18" s="224"/>
      <c r="BF18" s="224"/>
      <c r="BG18" s="92"/>
      <c r="BH18" s="92"/>
      <c r="BI18" s="92"/>
      <c r="BJ18" s="92"/>
      <c r="BK18" s="92"/>
      <c r="BL18" s="92"/>
      <c r="BN18" s="92"/>
      <c r="BO18" s="92"/>
      <c r="BP18" s="92"/>
      <c r="BQ18" s="92"/>
      <c r="BT18" s="92"/>
      <c r="BU18" s="92"/>
      <c r="BV18" s="92"/>
      <c r="BW18" s="92"/>
      <c r="BX18" s="92"/>
      <c r="BY18" s="92"/>
      <c r="BZ18" s="92"/>
      <c r="CA18" s="92"/>
      <c r="CB18" s="92"/>
      <c r="CC18" s="92"/>
      <c r="CD18" s="92"/>
      <c r="CE18" s="92"/>
      <c r="CF18" s="92"/>
      <c r="CG18" s="92"/>
      <c r="CH18" s="92"/>
      <c r="CI18" s="92"/>
      <c r="CJ18" s="92"/>
      <c r="CK18" s="92"/>
      <c r="CL18" s="92"/>
      <c r="CM18" s="92"/>
    </row>
    <row r="19" spans="1:91" s="42" customFormat="1" ht="16.5" hidden="1" customHeight="1" x14ac:dyDescent="0.15">
      <c r="A19" s="28"/>
      <c r="B19" s="29"/>
      <c r="C19" s="43"/>
      <c r="E19" s="63"/>
      <c r="R19" s="31" t="s">
        <v>112</v>
      </c>
      <c r="S19" s="31" t="str">
        <f>IF(R19="","",IF(R19="無記号","",R19))</f>
        <v>-</v>
      </c>
      <c r="U19" s="92"/>
      <c r="V19" s="394"/>
      <c r="W19" s="394"/>
      <c r="X19" s="394"/>
      <c r="Y19" s="394"/>
      <c r="Z19" s="394"/>
      <c r="AA19" s="395"/>
      <c r="AB19" s="395"/>
      <c r="AC19" s="396"/>
      <c r="AD19" s="396"/>
      <c r="AE19" s="394"/>
      <c r="AF19" s="224"/>
      <c r="AG19" s="224"/>
      <c r="AH19" s="224"/>
      <c r="AI19" s="224"/>
      <c r="AJ19" s="224"/>
      <c r="AK19" s="224"/>
      <c r="AL19" s="224"/>
      <c r="AM19" s="224"/>
      <c r="AN19" s="224"/>
      <c r="AO19" s="224"/>
      <c r="AP19" s="224"/>
      <c r="AQ19" s="224"/>
      <c r="AR19" s="224"/>
      <c r="AS19" s="224"/>
      <c r="AT19" s="224"/>
      <c r="AU19" s="224"/>
      <c r="AV19" s="224"/>
      <c r="AW19" s="224"/>
      <c r="AX19" s="224"/>
      <c r="AY19" s="224"/>
      <c r="AZ19" s="224"/>
      <c r="BA19" s="224"/>
      <c r="BB19" s="224"/>
      <c r="BC19" s="224"/>
      <c r="BD19" s="224"/>
      <c r="BE19" s="224"/>
      <c r="BF19" s="224"/>
      <c r="BG19" s="92"/>
      <c r="BH19" s="92"/>
      <c r="BI19" s="92"/>
      <c r="BJ19" s="92"/>
      <c r="BK19" s="92"/>
      <c r="BL19" s="92"/>
      <c r="BN19" s="92"/>
      <c r="BO19" s="92"/>
      <c r="BP19" s="92"/>
      <c r="BQ19" s="92"/>
      <c r="BT19" s="92"/>
      <c r="BU19" s="92"/>
      <c r="BV19" s="92"/>
      <c r="BW19" s="92"/>
      <c r="BX19" s="92"/>
      <c r="BY19" s="92"/>
      <c r="BZ19" s="92"/>
      <c r="CA19" s="92"/>
      <c r="CB19" s="92"/>
      <c r="CC19" s="92"/>
      <c r="CD19" s="92"/>
      <c r="CE19" s="92"/>
      <c r="CF19" s="92"/>
      <c r="CG19" s="92"/>
      <c r="CH19" s="92"/>
      <c r="CI19" s="92"/>
      <c r="CJ19" s="92"/>
      <c r="CK19" s="92"/>
      <c r="CL19" s="92"/>
      <c r="CM19" s="92"/>
    </row>
    <row r="20" spans="1:91" s="42" customFormat="1" ht="16.5" hidden="1" customHeight="1" x14ac:dyDescent="0.15">
      <c r="A20" s="28"/>
      <c r="B20" s="29"/>
      <c r="C20" s="43"/>
      <c r="E20" s="63"/>
      <c r="R20" s="31"/>
      <c r="S20" s="31"/>
      <c r="U20" s="92"/>
      <c r="V20" s="394"/>
      <c r="W20" s="394"/>
      <c r="X20" s="394"/>
      <c r="Y20" s="394"/>
      <c r="Z20" s="394"/>
      <c r="AA20" s="395"/>
      <c r="AB20" s="395"/>
      <c r="AC20" s="396"/>
      <c r="AD20" s="396"/>
      <c r="AE20" s="394"/>
      <c r="AF20" s="224"/>
      <c r="AG20" s="224"/>
      <c r="AH20" s="224"/>
      <c r="AI20" s="224"/>
      <c r="AJ20" s="224"/>
      <c r="AK20" s="224"/>
      <c r="AL20" s="224"/>
      <c r="AM20" s="224"/>
      <c r="AN20" s="224"/>
      <c r="AO20" s="224"/>
      <c r="AP20" s="224"/>
      <c r="AQ20" s="224"/>
      <c r="AR20" s="224"/>
      <c r="AS20" s="224"/>
      <c r="AT20" s="224"/>
      <c r="AU20" s="224"/>
      <c r="AV20" s="224"/>
      <c r="AW20" s="224"/>
      <c r="AX20" s="224"/>
      <c r="AY20" s="224"/>
      <c r="AZ20" s="224"/>
      <c r="BA20" s="224"/>
      <c r="BB20" s="224"/>
      <c r="BC20" s="224"/>
      <c r="BD20" s="224"/>
      <c r="BE20" s="224"/>
      <c r="BF20" s="224"/>
      <c r="BG20" s="92"/>
      <c r="BH20" s="92"/>
      <c r="BI20" s="92"/>
      <c r="BJ20" s="92"/>
      <c r="BK20" s="92"/>
      <c r="BL20" s="92"/>
      <c r="BN20" s="92"/>
      <c r="BO20" s="92"/>
      <c r="BP20" s="92"/>
      <c r="BQ20" s="92"/>
      <c r="BT20" s="92"/>
      <c r="BU20" s="92"/>
      <c r="BV20" s="92"/>
      <c r="BW20" s="92"/>
      <c r="BX20" s="92"/>
      <c r="BY20" s="92"/>
      <c r="BZ20" s="92"/>
      <c r="CA20" s="92"/>
      <c r="CB20" s="92"/>
      <c r="CC20" s="92"/>
      <c r="CD20" s="92"/>
      <c r="CE20" s="92"/>
      <c r="CF20" s="92"/>
      <c r="CG20" s="92"/>
      <c r="CH20" s="92"/>
      <c r="CI20" s="92"/>
      <c r="CJ20" s="92"/>
      <c r="CK20" s="92"/>
      <c r="CL20" s="92"/>
      <c r="CM20" s="92"/>
    </row>
    <row r="21" spans="1:91" s="42" customFormat="1" ht="16.5" hidden="1" customHeight="1" thickBot="1" x14ac:dyDescent="0.2">
      <c r="A21" s="28"/>
      <c r="B21" s="29"/>
      <c r="C21" s="43"/>
      <c r="E21" s="63"/>
      <c r="R21" s="31"/>
      <c r="S21" s="31"/>
      <c r="U21" s="92"/>
      <c r="V21" s="394"/>
      <c r="W21" s="394"/>
      <c r="X21" s="394"/>
      <c r="Y21" s="394"/>
      <c r="Z21" s="394"/>
      <c r="AA21" s="395"/>
      <c r="AB21" s="395"/>
      <c r="AC21" s="396"/>
      <c r="AD21" s="396"/>
      <c r="AE21" s="394"/>
      <c r="AF21" s="224"/>
      <c r="AG21" s="224"/>
      <c r="AH21" s="224"/>
      <c r="AI21" s="224"/>
      <c r="AJ21" s="224"/>
      <c r="AK21" s="224"/>
      <c r="AL21" s="224"/>
      <c r="AM21" s="224"/>
      <c r="AN21" s="224"/>
      <c r="AO21" s="224"/>
      <c r="AP21" s="224"/>
      <c r="AQ21" s="224"/>
      <c r="AR21" s="224"/>
      <c r="AS21" s="224"/>
      <c r="AT21" s="224"/>
      <c r="AU21" s="224"/>
      <c r="AV21" s="224"/>
      <c r="AW21" s="224"/>
      <c r="AX21" s="224"/>
      <c r="AY21" s="224"/>
      <c r="AZ21" s="224"/>
      <c r="BA21" s="224"/>
      <c r="BB21" s="224"/>
      <c r="BC21" s="224"/>
      <c r="BD21" s="224"/>
      <c r="BE21" s="224"/>
      <c r="BF21" s="224"/>
      <c r="BG21" s="92"/>
      <c r="BH21" s="92"/>
      <c r="BI21" s="92"/>
      <c r="BJ21" s="92"/>
      <c r="BK21" s="92"/>
      <c r="BL21" s="92"/>
      <c r="BN21" s="92"/>
      <c r="BO21" s="92"/>
      <c r="BP21" s="92"/>
      <c r="BQ21" s="92"/>
      <c r="BT21" s="92"/>
      <c r="BU21" s="92"/>
      <c r="BV21" s="92"/>
      <c r="BW21" s="92"/>
      <c r="BX21" s="92"/>
      <c r="BY21" s="92"/>
      <c r="BZ21" s="92"/>
      <c r="CA21" s="92"/>
      <c r="CB21" s="92"/>
      <c r="CC21" s="92"/>
      <c r="CD21" s="92"/>
      <c r="CE21" s="92"/>
      <c r="CF21" s="92"/>
      <c r="CG21" s="92"/>
      <c r="CH21" s="92"/>
      <c r="CI21" s="92"/>
      <c r="CJ21" s="92"/>
      <c r="CK21" s="92"/>
      <c r="CL21" s="92"/>
      <c r="CM21" s="92"/>
    </row>
    <row r="22" spans="1:91" s="42" customFormat="1" ht="16.5" hidden="1" customHeight="1" thickBot="1" x14ac:dyDescent="0.2">
      <c r="A22" s="28"/>
      <c r="B22" s="64" t="s">
        <v>14</v>
      </c>
      <c r="C22" s="43" t="s">
        <v>2</v>
      </c>
      <c r="E22" s="63"/>
      <c r="R22" s="65">
        <v>12</v>
      </c>
      <c r="S22" s="31">
        <f>IF(R22="","",IF(R22="無記号","",R22))</f>
        <v>12</v>
      </c>
      <c r="U22" s="92"/>
      <c r="V22" s="394"/>
      <c r="W22" s="394"/>
      <c r="X22" s="394"/>
      <c r="Y22" s="394"/>
      <c r="Z22" s="394"/>
      <c r="AA22" s="395"/>
      <c r="AB22" s="395"/>
      <c r="AC22" s="396"/>
      <c r="AD22" s="396"/>
      <c r="AE22" s="394"/>
      <c r="AF22" s="224"/>
      <c r="AG22" s="224"/>
      <c r="AH22" s="224"/>
      <c r="AI22" s="224"/>
      <c r="AJ22" s="224"/>
      <c r="AK22" s="224"/>
      <c r="AL22" s="224"/>
      <c r="AM22" s="224"/>
      <c r="AN22" s="224"/>
      <c r="AO22" s="224"/>
      <c r="AP22" s="224"/>
      <c r="AQ22" s="224"/>
      <c r="AR22" s="224"/>
      <c r="AS22" s="224"/>
      <c r="AT22" s="224"/>
      <c r="AU22" s="224"/>
      <c r="AV22" s="224"/>
      <c r="AW22" s="224"/>
      <c r="AX22" s="224"/>
      <c r="AY22" s="224"/>
      <c r="AZ22" s="224"/>
      <c r="BA22" s="224"/>
      <c r="BB22" s="224"/>
      <c r="BC22" s="224"/>
      <c r="BD22" s="224"/>
      <c r="BE22" s="224"/>
      <c r="BF22" s="224"/>
      <c r="BG22" s="92"/>
      <c r="BH22" s="92"/>
      <c r="BI22" s="92"/>
      <c r="BJ22" s="92"/>
      <c r="BK22" s="92"/>
      <c r="BL22" s="92"/>
      <c r="BN22" s="92"/>
      <c r="BO22" s="92"/>
      <c r="BP22" s="92"/>
      <c r="BQ22" s="92"/>
      <c r="BT22" s="92"/>
      <c r="BU22" s="92"/>
      <c r="BV22" s="92"/>
      <c r="BW22" s="92"/>
      <c r="BX22" s="92"/>
      <c r="BY22" s="92"/>
      <c r="BZ22" s="92"/>
      <c r="CA22" s="92"/>
      <c r="CB22" s="92"/>
      <c r="CC22" s="92"/>
      <c r="CD22" s="92"/>
      <c r="CE22" s="92"/>
      <c r="CF22" s="92"/>
      <c r="CG22" s="92"/>
      <c r="CH22" s="92"/>
      <c r="CI22" s="92"/>
      <c r="CJ22" s="92"/>
      <c r="CK22" s="92"/>
      <c r="CL22" s="92"/>
      <c r="CM22" s="92"/>
    </row>
    <row r="23" spans="1:91" s="42" customFormat="1" ht="16.5" hidden="1" customHeight="1" x14ac:dyDescent="0.15">
      <c r="A23" s="28"/>
      <c r="B23" s="29"/>
      <c r="C23" s="43"/>
      <c r="E23" s="63"/>
      <c r="R23" s="31"/>
      <c r="S23" s="31"/>
      <c r="U23" s="92"/>
      <c r="V23" s="394"/>
      <c r="W23" s="394"/>
      <c r="X23" s="394"/>
      <c r="Y23" s="394"/>
      <c r="Z23" s="394"/>
      <c r="AA23" s="395"/>
      <c r="AB23" s="395"/>
      <c r="AC23" s="396"/>
      <c r="AD23" s="396"/>
      <c r="AE23" s="394"/>
      <c r="AF23" s="224"/>
      <c r="AG23" s="224"/>
      <c r="AH23" s="224"/>
      <c r="AI23" s="224"/>
      <c r="AJ23" s="224"/>
      <c r="AK23" s="224"/>
      <c r="AL23" s="224"/>
      <c r="AM23" s="224"/>
      <c r="AN23" s="224"/>
      <c r="AO23" s="224"/>
      <c r="AP23" s="224"/>
      <c r="AQ23" s="224"/>
      <c r="AR23" s="224"/>
      <c r="AS23" s="224"/>
      <c r="AT23" s="224"/>
      <c r="AU23" s="224"/>
      <c r="AV23" s="224"/>
      <c r="AW23" s="224"/>
      <c r="AX23" s="224"/>
      <c r="AY23" s="224"/>
      <c r="AZ23" s="224"/>
      <c r="BA23" s="224"/>
      <c r="BB23" s="224"/>
      <c r="BC23" s="224"/>
      <c r="BD23" s="224"/>
      <c r="BE23" s="224"/>
      <c r="BF23" s="224"/>
      <c r="BG23" s="92"/>
      <c r="BH23" s="92"/>
      <c r="BI23" s="92"/>
      <c r="BJ23" s="92"/>
      <c r="BK23" s="92"/>
      <c r="BL23" s="92"/>
      <c r="BN23" s="92"/>
      <c r="BO23" s="92"/>
      <c r="BP23" s="92"/>
      <c r="BQ23" s="92"/>
      <c r="BT23" s="92"/>
      <c r="BU23" s="92"/>
      <c r="BV23" s="92"/>
      <c r="BW23" s="92"/>
      <c r="BX23" s="92"/>
      <c r="BY23" s="92"/>
      <c r="BZ23" s="92"/>
      <c r="CA23" s="92"/>
      <c r="CB23" s="92"/>
      <c r="CC23" s="92"/>
      <c r="CD23" s="92"/>
      <c r="CE23" s="92"/>
      <c r="CF23" s="92"/>
      <c r="CG23" s="92"/>
      <c r="CH23" s="92"/>
      <c r="CI23" s="92"/>
      <c r="CJ23" s="92"/>
      <c r="CK23" s="92"/>
      <c r="CL23" s="92"/>
      <c r="CM23" s="92"/>
    </row>
    <row r="24" spans="1:91" s="42" customFormat="1" ht="16.5" hidden="1" customHeight="1" thickBot="1" x14ac:dyDescent="0.2">
      <c r="A24" s="28"/>
      <c r="B24" s="29"/>
      <c r="C24" s="43"/>
      <c r="E24" s="63"/>
      <c r="R24" s="31"/>
      <c r="S24" s="31"/>
      <c r="U24" s="92"/>
      <c r="V24" s="394"/>
      <c r="W24" s="394"/>
      <c r="X24" s="394"/>
      <c r="Y24" s="394"/>
      <c r="Z24" s="394"/>
      <c r="AA24" s="395"/>
      <c r="AB24" s="395"/>
      <c r="AC24" s="396"/>
      <c r="AD24" s="396"/>
      <c r="AE24" s="394"/>
      <c r="AF24" s="224"/>
      <c r="AG24" s="224"/>
      <c r="AH24" s="224"/>
      <c r="AI24" s="224"/>
      <c r="AJ24" s="224"/>
      <c r="AK24" s="224"/>
      <c r="AL24" s="224"/>
      <c r="AM24" s="224"/>
      <c r="AN24" s="224"/>
      <c r="AO24" s="224"/>
      <c r="AP24" s="224"/>
      <c r="AQ24" s="224"/>
      <c r="AR24" s="224"/>
      <c r="AS24" s="224"/>
      <c r="AT24" s="224"/>
      <c r="AU24" s="224"/>
      <c r="AV24" s="224"/>
      <c r="AW24" s="224"/>
      <c r="AX24" s="224"/>
      <c r="AY24" s="224"/>
      <c r="AZ24" s="224"/>
      <c r="BA24" s="224"/>
      <c r="BB24" s="224"/>
      <c r="BC24" s="224"/>
      <c r="BD24" s="224"/>
      <c r="BE24" s="224"/>
      <c r="BF24" s="224"/>
      <c r="BG24" s="92"/>
      <c r="BH24" s="92"/>
      <c r="BI24" s="92"/>
      <c r="BJ24" s="92"/>
      <c r="BK24" s="92"/>
      <c r="BL24" s="92"/>
      <c r="BN24" s="92"/>
      <c r="BO24" s="92"/>
      <c r="BP24" s="92"/>
      <c r="BQ24" s="92"/>
      <c r="BT24" s="92"/>
      <c r="BU24" s="92"/>
      <c r="BV24" s="92"/>
      <c r="BW24" s="92"/>
      <c r="BX24" s="92"/>
      <c r="BY24" s="92"/>
      <c r="BZ24" s="92"/>
      <c r="CA24" s="92"/>
      <c r="CB24" s="92"/>
      <c r="CC24" s="92"/>
      <c r="CD24" s="92"/>
      <c r="CE24" s="92"/>
      <c r="CF24" s="92"/>
      <c r="CG24" s="92"/>
      <c r="CH24" s="92"/>
      <c r="CI24" s="92"/>
      <c r="CJ24" s="92"/>
      <c r="CK24" s="92"/>
      <c r="CL24" s="92"/>
      <c r="CM24" s="92"/>
    </row>
    <row r="25" spans="1:91" s="42" customFormat="1" ht="16.5" hidden="1" customHeight="1" thickBot="1" x14ac:dyDescent="0.2">
      <c r="A25" s="28"/>
      <c r="B25" s="64" t="s">
        <v>15</v>
      </c>
      <c r="C25" s="43" t="s">
        <v>3</v>
      </c>
      <c r="E25" s="63"/>
      <c r="R25" s="65" t="s">
        <v>4</v>
      </c>
      <c r="S25" s="31" t="str">
        <f>IF(R25="","",IF(R25="無記号","",R25))</f>
        <v>S</v>
      </c>
      <c r="U25" s="92"/>
      <c r="V25" s="394"/>
      <c r="W25" s="394"/>
      <c r="X25" s="394"/>
      <c r="Y25" s="394"/>
      <c r="Z25" s="394"/>
      <c r="AA25" s="395"/>
      <c r="AB25" s="395"/>
      <c r="AC25" s="396"/>
      <c r="AD25" s="396"/>
      <c r="AE25" s="394"/>
      <c r="AF25" s="224"/>
      <c r="AG25" s="224"/>
      <c r="AH25" s="224"/>
      <c r="AI25" s="224"/>
      <c r="AJ25" s="224"/>
      <c r="AK25" s="224"/>
      <c r="AL25" s="224"/>
      <c r="AM25" s="224"/>
      <c r="AN25" s="224"/>
      <c r="AO25" s="224"/>
      <c r="AP25" s="224"/>
      <c r="AQ25" s="224"/>
      <c r="AR25" s="224"/>
      <c r="AS25" s="224"/>
      <c r="AT25" s="224"/>
      <c r="AU25" s="224"/>
      <c r="AV25" s="224"/>
      <c r="AW25" s="224"/>
      <c r="AX25" s="224"/>
      <c r="AY25" s="224"/>
      <c r="AZ25" s="224"/>
      <c r="BA25" s="224"/>
      <c r="BB25" s="224"/>
      <c r="BC25" s="224"/>
      <c r="BD25" s="224"/>
      <c r="BE25" s="224"/>
      <c r="BF25" s="224"/>
      <c r="BG25" s="92"/>
      <c r="BH25" s="92"/>
      <c r="BI25" s="92"/>
      <c r="BJ25" s="92"/>
      <c r="BK25" s="92"/>
      <c r="BL25" s="92"/>
      <c r="BN25" s="92"/>
      <c r="BO25" s="92"/>
      <c r="BP25" s="92"/>
      <c r="BQ25" s="92"/>
      <c r="BT25" s="92"/>
      <c r="BU25" s="92"/>
      <c r="BV25" s="92"/>
      <c r="BW25" s="92"/>
      <c r="BX25" s="92"/>
      <c r="BY25" s="92"/>
      <c r="BZ25" s="92"/>
      <c r="CA25" s="92"/>
      <c r="CB25" s="92"/>
      <c r="CC25" s="92"/>
      <c r="CD25" s="92"/>
      <c r="CE25" s="92"/>
      <c r="CF25" s="92"/>
      <c r="CG25" s="92"/>
      <c r="CH25" s="92"/>
      <c r="CI25" s="92"/>
      <c r="CJ25" s="92"/>
      <c r="CK25" s="92"/>
      <c r="CL25" s="92"/>
      <c r="CM25" s="92"/>
    </row>
    <row r="26" spans="1:91" s="42" customFormat="1" ht="16.5" hidden="1" customHeight="1" x14ac:dyDescent="0.15">
      <c r="A26" s="28"/>
      <c r="B26" s="29"/>
      <c r="C26" s="43"/>
      <c r="R26" s="31"/>
      <c r="S26" s="31"/>
      <c r="U26" s="92"/>
      <c r="V26" s="394"/>
      <c r="W26" s="394"/>
      <c r="X26" s="394"/>
      <c r="Y26" s="394"/>
      <c r="Z26" s="394"/>
      <c r="AA26" s="395"/>
      <c r="AB26" s="395"/>
      <c r="AC26" s="396"/>
      <c r="AD26" s="396"/>
      <c r="AE26" s="394"/>
      <c r="AF26" s="224"/>
      <c r="AG26" s="224"/>
      <c r="AH26" s="224"/>
      <c r="AI26" s="224"/>
      <c r="AJ26" s="224"/>
      <c r="AK26" s="224"/>
      <c r="AL26" s="224"/>
      <c r="AM26" s="224"/>
      <c r="AN26" s="224"/>
      <c r="AO26" s="224"/>
      <c r="AP26" s="224"/>
      <c r="AQ26" s="224"/>
      <c r="AR26" s="224"/>
      <c r="AS26" s="224"/>
      <c r="AT26" s="224"/>
      <c r="AU26" s="224"/>
      <c r="AV26" s="224"/>
      <c r="AW26" s="224"/>
      <c r="AX26" s="224"/>
      <c r="AY26" s="224"/>
      <c r="AZ26" s="224"/>
      <c r="BA26" s="224"/>
      <c r="BB26" s="224"/>
      <c r="BC26" s="224"/>
      <c r="BD26" s="224"/>
      <c r="BE26" s="224"/>
      <c r="BF26" s="224"/>
      <c r="BG26" s="92"/>
      <c r="BH26" s="92"/>
      <c r="BI26" s="92"/>
      <c r="BJ26" s="92"/>
      <c r="BK26" s="92"/>
      <c r="BL26" s="92"/>
      <c r="BN26" s="92"/>
      <c r="BO26" s="92"/>
      <c r="BP26" s="92"/>
      <c r="BQ26" s="92"/>
      <c r="BT26" s="92"/>
      <c r="BU26" s="92"/>
      <c r="BV26" s="92"/>
      <c r="BW26" s="92"/>
      <c r="BX26" s="92"/>
      <c r="BY26" s="92"/>
      <c r="BZ26" s="92"/>
      <c r="CA26" s="92"/>
      <c r="CB26" s="92"/>
      <c r="CC26" s="92"/>
      <c r="CD26" s="92"/>
      <c r="CE26" s="92"/>
      <c r="CF26" s="92"/>
      <c r="CG26" s="92"/>
      <c r="CH26" s="92"/>
      <c r="CI26" s="92"/>
      <c r="CJ26" s="92"/>
      <c r="CK26" s="92"/>
      <c r="CL26" s="92"/>
      <c r="CM26" s="92"/>
    </row>
    <row r="27" spans="1:91" s="42" customFormat="1" ht="12.75" customHeight="1" x14ac:dyDescent="0.15">
      <c r="A27" s="29">
        <v>2</v>
      </c>
      <c r="B27" s="29"/>
      <c r="C27" s="44"/>
      <c r="D27" s="45"/>
      <c r="E27" s="66" t="s">
        <v>110</v>
      </c>
      <c r="F27" s="47"/>
      <c r="G27" s="47"/>
      <c r="H27" s="45"/>
      <c r="I27" s="47"/>
      <c r="J27" s="47"/>
      <c r="K27" s="47"/>
      <c r="L27" s="47"/>
      <c r="M27" s="47"/>
      <c r="N27" s="47"/>
      <c r="O27" s="47"/>
      <c r="P27" s="48"/>
      <c r="Q27" s="47"/>
      <c r="R27" s="49"/>
      <c r="S27" s="49"/>
      <c r="T27" s="48"/>
      <c r="U27" s="92"/>
      <c r="V27" s="394"/>
      <c r="W27" s="394"/>
      <c r="X27" s="394"/>
      <c r="Y27" s="394"/>
      <c r="Z27" s="394"/>
      <c r="AA27" s="399"/>
      <c r="AB27" s="399"/>
      <c r="AC27" s="394"/>
      <c r="AD27" s="394"/>
      <c r="AE27" s="394"/>
      <c r="AF27" s="224"/>
      <c r="AG27" s="224"/>
      <c r="AH27" s="224"/>
      <c r="AI27" s="224"/>
      <c r="AJ27" s="224"/>
      <c r="AK27" s="224"/>
      <c r="AL27" s="224"/>
      <c r="AM27" s="224"/>
      <c r="AN27" s="224"/>
      <c r="AO27" s="224"/>
      <c r="AP27" s="224"/>
      <c r="AQ27" s="224"/>
      <c r="AR27" s="224"/>
      <c r="AS27" s="224"/>
      <c r="AT27" s="224"/>
      <c r="AU27" s="224"/>
      <c r="AV27" s="224"/>
      <c r="AW27" s="224"/>
      <c r="AX27" s="224"/>
      <c r="AY27" s="224"/>
      <c r="AZ27" s="224"/>
      <c r="BA27" s="224"/>
      <c r="BB27" s="224"/>
      <c r="BC27" s="224"/>
      <c r="BD27" s="224"/>
      <c r="BE27" s="224"/>
      <c r="BF27" s="224"/>
      <c r="BG27" s="92"/>
      <c r="BH27" s="92"/>
      <c r="BI27" s="92"/>
      <c r="BJ27" s="92"/>
      <c r="BK27" s="92"/>
      <c r="BL27" s="92"/>
      <c r="BN27" s="92"/>
      <c r="BO27" s="92"/>
      <c r="BP27" s="92"/>
      <c r="BQ27" s="92"/>
      <c r="BT27" s="92"/>
      <c r="BU27" s="92"/>
      <c r="BV27" s="92"/>
      <c r="BW27" s="92"/>
      <c r="BX27" s="92"/>
      <c r="BY27" s="92"/>
      <c r="BZ27" s="92"/>
      <c r="CA27" s="92"/>
      <c r="CB27" s="92"/>
      <c r="CC27" s="92"/>
      <c r="CD27" s="92"/>
      <c r="CE27" s="92"/>
      <c r="CF27" s="92"/>
      <c r="CG27" s="92"/>
      <c r="CH27" s="92"/>
      <c r="CI27" s="92"/>
      <c r="CJ27" s="92"/>
      <c r="CK27" s="92"/>
      <c r="CL27" s="92"/>
      <c r="CM27" s="92"/>
    </row>
    <row r="28" spans="1:91" s="42" customFormat="1" ht="16.5" customHeight="1" x14ac:dyDescent="0.15">
      <c r="A28" s="50" t="s">
        <v>270</v>
      </c>
      <c r="B28" s="34" t="s">
        <v>506</v>
      </c>
      <c r="C28" s="51" t="s">
        <v>455</v>
      </c>
      <c r="D28" s="52"/>
      <c r="E28" s="241"/>
      <c r="F28" s="42" t="str">
        <f>IF(E28="","",MATCH(E28,AF28:BB28,0))</f>
        <v/>
      </c>
      <c r="H28" s="52"/>
      <c r="P28" s="56"/>
      <c r="R28" s="55" t="str">
        <f>IF(F28="","",INDEX(AF29:BB29,1,F28))</f>
        <v/>
      </c>
      <c r="S28" s="31" t="str">
        <f>IF(R28="","",IF(R28="無記号","",R28))</f>
        <v/>
      </c>
      <c r="T28" s="14"/>
      <c r="U28" s="27"/>
      <c r="V28" s="400"/>
      <c r="W28" s="400"/>
      <c r="X28" s="400"/>
      <c r="Y28" s="400"/>
      <c r="Z28" s="400"/>
      <c r="AA28" s="401"/>
      <c r="AB28" s="401"/>
      <c r="AC28" s="402"/>
      <c r="AD28" s="394"/>
      <c r="AE28" s="394"/>
      <c r="AF28" s="224" t="s">
        <v>751</v>
      </c>
      <c r="AG28" s="224" t="s">
        <v>495</v>
      </c>
      <c r="AH28" s="224" t="s">
        <v>496</v>
      </c>
      <c r="AI28" s="224" t="s">
        <v>497</v>
      </c>
      <c r="AJ28" s="224" t="s">
        <v>498</v>
      </c>
      <c r="AK28" s="224" t="s">
        <v>499</v>
      </c>
      <c r="AL28" s="224" t="s">
        <v>500</v>
      </c>
      <c r="AM28" s="403" t="s">
        <v>541</v>
      </c>
      <c r="AN28" s="403" t="s">
        <v>542</v>
      </c>
      <c r="AO28" s="403" t="s">
        <v>501</v>
      </c>
      <c r="AP28" s="403" t="s">
        <v>502</v>
      </c>
      <c r="AQ28" s="403" t="s">
        <v>543</v>
      </c>
      <c r="AR28" s="403" t="s">
        <v>544</v>
      </c>
      <c r="AS28" s="403" t="s">
        <v>545</v>
      </c>
      <c r="AT28" s="403" t="s">
        <v>546</v>
      </c>
      <c r="AU28" s="224" t="s">
        <v>915</v>
      </c>
      <c r="AV28" s="224" t="s">
        <v>916</v>
      </c>
      <c r="AW28" s="224" t="s">
        <v>917</v>
      </c>
      <c r="AX28" s="224"/>
      <c r="AY28" s="224"/>
      <c r="AZ28" s="224"/>
      <c r="BA28" s="224"/>
      <c r="BB28" s="224"/>
      <c r="BC28" s="224"/>
      <c r="BD28" s="224"/>
      <c r="BE28" s="224"/>
      <c r="BF28" s="224"/>
      <c r="BG28" s="92"/>
      <c r="BH28" s="92"/>
      <c r="BI28" s="92"/>
      <c r="BJ28" s="92"/>
      <c r="BK28" s="92"/>
      <c r="BL28" s="92"/>
      <c r="BN28" s="92"/>
      <c r="BO28" s="92"/>
      <c r="BP28" s="92"/>
      <c r="BQ28" s="92"/>
      <c r="BT28" s="92"/>
      <c r="BU28" s="92"/>
      <c r="BV28" s="92"/>
      <c r="BW28" s="92"/>
      <c r="BX28" s="92"/>
      <c r="BY28" s="92"/>
      <c r="BZ28" s="92"/>
      <c r="CA28" s="92"/>
      <c r="CB28" s="92"/>
      <c r="CC28" s="92"/>
      <c r="CD28" s="92"/>
      <c r="CE28" s="92"/>
      <c r="CF28" s="92"/>
      <c r="CG28" s="92"/>
      <c r="CH28" s="92"/>
      <c r="CI28" s="92"/>
      <c r="CJ28" s="92"/>
      <c r="CK28" s="92"/>
      <c r="CL28" s="92"/>
      <c r="CM28" s="92"/>
    </row>
    <row r="29" spans="1:91" s="42" customFormat="1" ht="190.5" customHeight="1" x14ac:dyDescent="0.15">
      <c r="A29" s="28"/>
      <c r="B29" s="29"/>
      <c r="C29" s="57"/>
      <c r="D29" s="58"/>
      <c r="E29" s="67"/>
      <c r="F29" s="59"/>
      <c r="G29" s="59"/>
      <c r="H29" s="58"/>
      <c r="I29" s="59"/>
      <c r="J29" s="59"/>
      <c r="K29" s="59"/>
      <c r="L29" s="59"/>
      <c r="M29" s="59"/>
      <c r="N29" s="59"/>
      <c r="O29" s="59"/>
      <c r="P29" s="60"/>
      <c r="Q29" s="59"/>
      <c r="R29" s="61"/>
      <c r="S29" s="61"/>
      <c r="T29" s="15"/>
      <c r="U29" s="404"/>
      <c r="V29" s="394"/>
      <c r="W29" s="405"/>
      <c r="X29" s="394"/>
      <c r="Y29" s="394"/>
      <c r="Z29" s="405"/>
      <c r="AA29" s="401"/>
      <c r="AB29" s="399"/>
      <c r="AC29" s="406"/>
      <c r="AD29" s="394"/>
      <c r="AE29" s="394"/>
      <c r="AF29" s="407" t="s">
        <v>752</v>
      </c>
      <c r="AG29" s="407" t="s">
        <v>753</v>
      </c>
      <c r="AH29" s="224" t="s">
        <v>754</v>
      </c>
      <c r="AI29" s="224" t="s">
        <v>755</v>
      </c>
      <c r="AJ29" s="224" t="s">
        <v>756</v>
      </c>
      <c r="AK29" s="224" t="s">
        <v>757</v>
      </c>
      <c r="AL29" s="224" t="s">
        <v>758</v>
      </c>
      <c r="AM29" s="92" t="s">
        <v>759</v>
      </c>
      <c r="AN29" s="92" t="s">
        <v>760</v>
      </c>
      <c r="AO29" s="224" t="s">
        <v>761</v>
      </c>
      <c r="AP29" s="224" t="s">
        <v>762</v>
      </c>
      <c r="AQ29" s="224" t="s">
        <v>763</v>
      </c>
      <c r="AR29" s="224" t="s">
        <v>764</v>
      </c>
      <c r="AS29" s="224" t="s">
        <v>765</v>
      </c>
      <c r="AT29" s="224" t="s">
        <v>766</v>
      </c>
      <c r="AU29" s="224" t="s">
        <v>918</v>
      </c>
      <c r="AV29" s="224" t="s">
        <v>919</v>
      </c>
      <c r="AW29" s="224" t="s">
        <v>920</v>
      </c>
      <c r="AX29" s="224"/>
      <c r="AY29" s="224"/>
      <c r="AZ29" s="224"/>
      <c r="BA29" s="224"/>
      <c r="BB29" s="224"/>
      <c r="BC29" s="224"/>
      <c r="BD29" s="224"/>
      <c r="BE29" s="224"/>
      <c r="BF29" s="224"/>
      <c r="BG29" s="92"/>
      <c r="BH29" s="92"/>
      <c r="BI29" s="92"/>
      <c r="BJ29" s="92"/>
      <c r="BK29" s="92"/>
      <c r="BL29" s="92"/>
      <c r="BN29" s="92"/>
      <c r="BO29" s="92"/>
      <c r="BP29" s="92"/>
      <c r="BQ29" s="92"/>
      <c r="BT29" s="92"/>
      <c r="BU29" s="92"/>
      <c r="BV29" s="92"/>
      <c r="BW29" s="92"/>
      <c r="BX29" s="92"/>
      <c r="BY29" s="92"/>
      <c r="BZ29" s="92"/>
      <c r="CA29" s="92"/>
      <c r="CB29" s="92"/>
      <c r="CC29" s="92"/>
      <c r="CD29" s="92"/>
      <c r="CE29" s="92"/>
      <c r="CF29" s="92"/>
      <c r="CG29" s="92"/>
      <c r="CH29" s="92"/>
      <c r="CI29" s="92"/>
      <c r="CJ29" s="92"/>
      <c r="CK29" s="92"/>
      <c r="CL29" s="92"/>
      <c r="CM29" s="92"/>
    </row>
    <row r="30" spans="1:91" s="42" customFormat="1" ht="16.5" hidden="1" customHeight="1" x14ac:dyDescent="0.15">
      <c r="A30" s="29">
        <v>3</v>
      </c>
      <c r="B30" s="29"/>
      <c r="C30" s="44"/>
      <c r="D30" s="45"/>
      <c r="E30" s="66" t="s">
        <v>110</v>
      </c>
      <c r="F30" s="47"/>
      <c r="G30" s="47"/>
      <c r="H30" s="45"/>
      <c r="I30" s="47"/>
      <c r="J30" s="47"/>
      <c r="K30" s="47"/>
      <c r="L30" s="47"/>
      <c r="M30" s="47"/>
      <c r="N30" s="47"/>
      <c r="O30" s="47"/>
      <c r="P30" s="48"/>
      <c r="Q30" s="47"/>
      <c r="R30" s="49"/>
      <c r="S30" s="49"/>
      <c r="T30" s="48"/>
      <c r="U30" s="404"/>
      <c r="V30" s="394"/>
      <c r="W30" s="405"/>
      <c r="X30" s="394"/>
      <c r="Y30" s="394"/>
      <c r="Z30" s="405"/>
      <c r="AA30" s="401"/>
      <c r="AB30" s="399"/>
      <c r="AC30" s="406"/>
      <c r="AD30" s="394"/>
      <c r="AE30" s="394"/>
      <c r="AF30" s="398"/>
      <c r="AG30" s="398"/>
      <c r="AH30" s="224"/>
      <c r="AI30" s="224"/>
      <c r="AJ30" s="224"/>
      <c r="AK30" s="224"/>
      <c r="AL30" s="224"/>
      <c r="AM30" s="224"/>
      <c r="AN30" s="224"/>
      <c r="AO30" s="224"/>
      <c r="AP30" s="224"/>
      <c r="AQ30" s="224"/>
      <c r="AR30" s="224"/>
      <c r="AS30" s="224"/>
      <c r="AT30" s="224"/>
      <c r="AU30" s="224"/>
      <c r="AV30" s="224"/>
      <c r="AW30" s="224"/>
      <c r="AX30" s="224"/>
      <c r="AY30" s="224"/>
      <c r="AZ30" s="224"/>
      <c r="BA30" s="224"/>
      <c r="BB30" s="224"/>
      <c r="BC30" s="224"/>
      <c r="BD30" s="224"/>
      <c r="BE30" s="224"/>
      <c r="BF30" s="224"/>
      <c r="BG30" s="92"/>
      <c r="BH30" s="92"/>
      <c r="BI30" s="92"/>
      <c r="BJ30" s="92"/>
      <c r="BK30" s="92"/>
      <c r="BL30" s="92"/>
      <c r="BN30" s="92"/>
      <c r="BO30" s="92"/>
      <c r="BP30" s="92"/>
      <c r="BQ30" s="92"/>
      <c r="BT30" s="92"/>
      <c r="BU30" s="92"/>
      <c r="BV30" s="92"/>
      <c r="BW30" s="92"/>
      <c r="BX30" s="92"/>
      <c r="BY30" s="92"/>
      <c r="BZ30" s="92"/>
      <c r="CA30" s="92"/>
      <c r="CB30" s="92"/>
      <c r="CC30" s="92"/>
      <c r="CD30" s="92"/>
      <c r="CE30" s="92"/>
      <c r="CF30" s="92"/>
      <c r="CG30" s="92"/>
      <c r="CH30" s="92"/>
      <c r="CI30" s="92"/>
      <c r="CJ30" s="92"/>
      <c r="CK30" s="92"/>
      <c r="CL30" s="92"/>
      <c r="CM30" s="92"/>
    </row>
    <row r="31" spans="1:91" s="42" customFormat="1" ht="16.5" hidden="1" customHeight="1" x14ac:dyDescent="0.15">
      <c r="A31" s="50" t="s">
        <v>270</v>
      </c>
      <c r="B31" s="64" t="s">
        <v>507</v>
      </c>
      <c r="C31" s="51"/>
      <c r="D31" s="52"/>
      <c r="E31" s="241"/>
      <c r="F31" s="42" t="str">
        <f>IF(E31="","",MATCH(E31,AF31:BB31,0))</f>
        <v/>
      </c>
      <c r="H31" s="52"/>
      <c r="P31" s="56"/>
      <c r="R31" s="55" t="str">
        <f>IF(F31="","",INDEX(AF32:BB32,1,F31))</f>
        <v/>
      </c>
      <c r="S31" s="31" t="str">
        <f>IF(R31="","",IF(R31="無記号","",R31))</f>
        <v/>
      </c>
      <c r="T31" s="14"/>
      <c r="U31" s="404"/>
      <c r="V31" s="394"/>
      <c r="W31" s="405"/>
      <c r="X31" s="394"/>
      <c r="Y31" s="394"/>
      <c r="Z31" s="394"/>
      <c r="AA31" s="401"/>
      <c r="AB31" s="399"/>
      <c r="AC31" s="394"/>
      <c r="AD31" s="394"/>
      <c r="AE31" s="394"/>
      <c r="AF31" s="224"/>
      <c r="AG31" s="224"/>
      <c r="AH31" s="224"/>
      <c r="AI31" s="224"/>
      <c r="AJ31" s="224"/>
      <c r="AK31" s="224"/>
      <c r="AL31" s="224"/>
      <c r="AM31" s="224"/>
      <c r="AN31" s="224"/>
      <c r="AO31" s="224"/>
      <c r="AP31" s="224"/>
      <c r="AQ31" s="224"/>
      <c r="AR31" s="224"/>
      <c r="AS31" s="224"/>
      <c r="AT31" s="224"/>
      <c r="AU31" s="224"/>
      <c r="AV31" s="224"/>
      <c r="AW31" s="224"/>
      <c r="AX31" s="224"/>
      <c r="AY31" s="224"/>
      <c r="AZ31" s="224"/>
      <c r="BA31" s="224"/>
      <c r="BB31" s="224"/>
      <c r="BC31" s="224"/>
      <c r="BD31" s="224"/>
      <c r="BE31" s="224"/>
      <c r="BF31" s="224"/>
      <c r="BG31" s="92"/>
      <c r="BH31" s="92"/>
      <c r="BI31" s="92"/>
      <c r="BJ31" s="92"/>
      <c r="BK31" s="92"/>
      <c r="BL31" s="92"/>
      <c r="BN31" s="92"/>
      <c r="BO31" s="92"/>
      <c r="BP31" s="92"/>
      <c r="BQ31" s="92"/>
      <c r="BT31" s="92"/>
      <c r="BU31" s="92"/>
      <c r="BV31" s="92"/>
      <c r="BW31" s="92"/>
      <c r="BX31" s="92"/>
      <c r="BY31" s="92"/>
      <c r="BZ31" s="92"/>
      <c r="CA31" s="92"/>
      <c r="CB31" s="92"/>
      <c r="CC31" s="92"/>
      <c r="CD31" s="92"/>
      <c r="CE31" s="92"/>
      <c r="CF31" s="92"/>
      <c r="CG31" s="92"/>
      <c r="CH31" s="92"/>
      <c r="CI31" s="92"/>
      <c r="CJ31" s="92"/>
      <c r="CK31" s="92"/>
      <c r="CL31" s="92"/>
      <c r="CM31" s="92"/>
    </row>
    <row r="32" spans="1:91" s="42" customFormat="1" ht="37.5" hidden="1" customHeight="1" x14ac:dyDescent="0.15">
      <c r="A32" s="29"/>
      <c r="B32" s="29"/>
      <c r="C32" s="57"/>
      <c r="D32" s="58"/>
      <c r="E32" s="199" t="str">
        <f>IF(AND(R28="0",S31&lt;&gt;""),$AA$32,"")</f>
        <v/>
      </c>
      <c r="F32" s="59"/>
      <c r="G32" s="59"/>
      <c r="H32" s="58"/>
      <c r="I32" s="59"/>
      <c r="J32" s="59"/>
      <c r="K32" s="59"/>
      <c r="L32" s="59"/>
      <c r="M32" s="59"/>
      <c r="N32" s="59"/>
      <c r="O32" s="59"/>
      <c r="P32" s="60"/>
      <c r="Q32" s="59"/>
      <c r="R32" s="61"/>
      <c r="S32" s="61"/>
      <c r="T32" s="15"/>
      <c r="U32" s="404"/>
      <c r="V32" s="405"/>
      <c r="W32" s="405"/>
      <c r="X32" s="394"/>
      <c r="Y32" s="394"/>
      <c r="Z32" s="394"/>
      <c r="AA32" s="408" t="s">
        <v>456</v>
      </c>
      <c r="AB32" s="399"/>
      <c r="AC32" s="394"/>
      <c r="AD32" s="394"/>
      <c r="AE32" s="394"/>
      <c r="AF32" s="224"/>
      <c r="AG32" s="224"/>
      <c r="AH32" s="224"/>
      <c r="AI32" s="224"/>
      <c r="AJ32" s="224"/>
      <c r="AK32" s="224"/>
      <c r="AL32" s="224"/>
      <c r="AM32" s="224"/>
      <c r="AN32" s="224"/>
      <c r="AO32" s="224"/>
      <c r="AP32" s="224"/>
      <c r="AQ32" s="224"/>
      <c r="AR32" s="224"/>
      <c r="AS32" s="224"/>
      <c r="AT32" s="224"/>
      <c r="AU32" s="224"/>
      <c r="AV32" s="224"/>
      <c r="AW32" s="224"/>
      <c r="AX32" s="224"/>
      <c r="AY32" s="224"/>
      <c r="AZ32" s="224"/>
      <c r="BA32" s="224"/>
      <c r="BB32" s="224"/>
      <c r="BC32" s="224"/>
      <c r="BD32" s="224"/>
      <c r="BE32" s="224"/>
      <c r="BF32" s="224"/>
      <c r="BG32" s="92"/>
      <c r="BH32" s="92"/>
      <c r="BI32" s="92"/>
      <c r="BJ32" s="92"/>
      <c r="BK32" s="92"/>
      <c r="BL32" s="92"/>
      <c r="BN32" s="92"/>
      <c r="BO32" s="92"/>
      <c r="BP32" s="92"/>
      <c r="BQ32" s="92"/>
      <c r="BT32" s="92"/>
      <c r="BU32" s="92"/>
      <c r="BV32" s="92"/>
      <c r="BW32" s="92"/>
      <c r="BX32" s="92"/>
      <c r="BY32" s="92"/>
      <c r="BZ32" s="92"/>
      <c r="CA32" s="92"/>
      <c r="CB32" s="92"/>
      <c r="CC32" s="92"/>
      <c r="CD32" s="92"/>
      <c r="CE32" s="92"/>
      <c r="CF32" s="92"/>
      <c r="CG32" s="92"/>
      <c r="CH32" s="92"/>
      <c r="CI32" s="92"/>
      <c r="CJ32" s="92"/>
      <c r="CK32" s="92"/>
      <c r="CL32" s="92"/>
      <c r="CM32" s="92"/>
    </row>
    <row r="33" spans="1:91" s="42" customFormat="1" ht="16.5" customHeight="1" x14ac:dyDescent="0.15">
      <c r="A33" s="29">
        <v>3</v>
      </c>
      <c r="B33" s="29"/>
      <c r="C33" s="44"/>
      <c r="D33" s="45"/>
      <c r="E33" s="66" t="s">
        <v>110</v>
      </c>
      <c r="F33" s="47"/>
      <c r="G33" s="47"/>
      <c r="H33" s="45"/>
      <c r="I33" s="47"/>
      <c r="J33" s="47"/>
      <c r="K33" s="47"/>
      <c r="L33" s="47"/>
      <c r="M33" s="47"/>
      <c r="N33" s="47"/>
      <c r="O33" s="47"/>
      <c r="P33" s="48"/>
      <c r="Q33" s="47"/>
      <c r="R33" s="49"/>
      <c r="S33" s="49"/>
      <c r="T33" s="48"/>
      <c r="U33" s="404"/>
      <c r="V33" s="405"/>
      <c r="W33" s="405"/>
      <c r="X33" s="394"/>
      <c r="Y33" s="394"/>
      <c r="Z33" s="394"/>
      <c r="AA33" s="401"/>
      <c r="AB33" s="399"/>
      <c r="AC33" s="394"/>
      <c r="AD33" s="394"/>
      <c r="AE33" s="394"/>
      <c r="AF33" s="224"/>
      <c r="AG33" s="224"/>
      <c r="AH33" s="224"/>
      <c r="AI33" s="224"/>
      <c r="AJ33" s="224"/>
      <c r="AK33" s="224"/>
      <c r="AL33" s="224"/>
      <c r="AM33" s="224"/>
      <c r="AN33" s="224"/>
      <c r="AO33" s="224"/>
      <c r="AP33" s="224"/>
      <c r="AQ33" s="224"/>
      <c r="AR33" s="224"/>
      <c r="AS33" s="224"/>
      <c r="AT33" s="224"/>
      <c r="AU33" s="224"/>
      <c r="AV33" s="224"/>
      <c r="AW33" s="224"/>
      <c r="AX33" s="224"/>
      <c r="AY33" s="224"/>
      <c r="AZ33" s="224"/>
      <c r="BA33" s="224"/>
      <c r="BB33" s="224"/>
      <c r="BC33" s="224"/>
      <c r="BD33" s="224"/>
      <c r="BE33" s="224"/>
      <c r="BF33" s="224"/>
      <c r="BG33" s="92"/>
      <c r="BH33" s="92"/>
      <c r="BI33" s="92"/>
      <c r="BJ33" s="92"/>
      <c r="BK33" s="92"/>
      <c r="BL33" s="92"/>
      <c r="BN33" s="92"/>
      <c r="BO33" s="92"/>
      <c r="BP33" s="92"/>
      <c r="BQ33" s="92"/>
      <c r="BT33" s="92"/>
      <c r="BU33" s="92"/>
      <c r="BV33" s="92"/>
      <c r="BW33" s="92"/>
      <c r="BX33" s="92"/>
      <c r="BY33" s="92"/>
      <c r="BZ33" s="92"/>
      <c r="CA33" s="92"/>
      <c r="CB33" s="92"/>
      <c r="CC33" s="92"/>
      <c r="CD33" s="92"/>
      <c r="CE33" s="92"/>
      <c r="CF33" s="92"/>
      <c r="CG33" s="92"/>
      <c r="CH33" s="92"/>
      <c r="CI33" s="92"/>
      <c r="CJ33" s="92"/>
      <c r="CK33" s="92"/>
      <c r="CL33" s="92"/>
      <c r="CM33" s="92"/>
    </row>
    <row r="34" spans="1:91" s="42" customFormat="1" ht="16.5" customHeight="1" x14ac:dyDescent="0.15">
      <c r="A34" s="50" t="s">
        <v>270</v>
      </c>
      <c r="B34" s="64" t="s">
        <v>508</v>
      </c>
      <c r="C34" s="51" t="s">
        <v>509</v>
      </c>
      <c r="D34" s="52"/>
      <c r="E34" s="241"/>
      <c r="F34" s="42" t="str">
        <f>IF(E34="","",MATCH(E34,AF34:BB34,0))</f>
        <v/>
      </c>
      <c r="H34" s="52"/>
      <c r="L34" s="447" t="str">
        <f>IF(R28="0",$AA$34,"")</f>
        <v/>
      </c>
      <c r="M34" s="447"/>
      <c r="N34" s="447"/>
      <c r="O34" s="447"/>
      <c r="P34" s="448"/>
      <c r="R34" s="55" t="str">
        <f>IF(F34="","",INDEX(AF35:BB35,1,F34))</f>
        <v/>
      </c>
      <c r="S34" s="31" t="str">
        <f>IF(R34="","",IF(R34="無記号","",R34))</f>
        <v/>
      </c>
      <c r="T34" s="14"/>
      <c r="U34" s="404"/>
      <c r="V34" s="405"/>
      <c r="W34" s="405"/>
      <c r="X34" s="394"/>
      <c r="Y34" s="405"/>
      <c r="Z34" s="405"/>
      <c r="AA34" s="401" t="s">
        <v>524</v>
      </c>
      <c r="AB34" s="395" t="s">
        <v>525</v>
      </c>
      <c r="AC34" s="396" t="s">
        <v>921</v>
      </c>
      <c r="AD34" s="394"/>
      <c r="AE34" s="394"/>
      <c r="AF34" s="224" t="s">
        <v>767</v>
      </c>
      <c r="AG34" s="224" t="s">
        <v>768</v>
      </c>
      <c r="AH34" s="224"/>
      <c r="AI34" s="224"/>
      <c r="AJ34" s="224"/>
      <c r="AK34" s="224"/>
      <c r="AL34" s="224"/>
      <c r="AM34" s="224"/>
      <c r="AN34" s="224"/>
      <c r="AO34" s="224"/>
      <c r="AP34" s="224"/>
      <c r="AQ34" s="224"/>
      <c r="AR34" s="224"/>
      <c r="AS34" s="224"/>
      <c r="AT34" s="224"/>
      <c r="AU34" s="224"/>
      <c r="AV34" s="224"/>
      <c r="AW34" s="224"/>
      <c r="AX34" s="224"/>
      <c r="AY34" s="224"/>
      <c r="AZ34" s="224"/>
      <c r="BA34" s="224"/>
      <c r="BB34" s="224"/>
      <c r="BC34" s="224"/>
      <c r="BD34" s="224"/>
      <c r="BE34" s="224"/>
      <c r="BF34" s="224"/>
      <c r="BG34" s="92"/>
      <c r="BH34" s="92"/>
      <c r="BI34" s="92"/>
      <c r="BJ34" s="92"/>
      <c r="BK34" s="92"/>
      <c r="BL34" s="92"/>
      <c r="BN34" s="92"/>
      <c r="BO34" s="92"/>
      <c r="BP34" s="92"/>
      <c r="BQ34" s="92"/>
      <c r="BT34" s="92"/>
      <c r="BU34" s="92"/>
      <c r="BV34" s="92"/>
      <c r="BW34" s="92"/>
      <c r="BX34" s="92"/>
      <c r="BY34" s="92"/>
      <c r="BZ34" s="92"/>
      <c r="CA34" s="92"/>
      <c r="CB34" s="92"/>
      <c r="CC34" s="92"/>
      <c r="CD34" s="92"/>
      <c r="CE34" s="92"/>
      <c r="CF34" s="92"/>
      <c r="CG34" s="92"/>
      <c r="CH34" s="92"/>
      <c r="CI34" s="92"/>
      <c r="CJ34" s="92"/>
      <c r="CK34" s="92"/>
      <c r="CL34" s="92"/>
      <c r="CM34" s="92"/>
    </row>
    <row r="35" spans="1:91" s="42" customFormat="1" ht="44.25" customHeight="1" x14ac:dyDescent="0.15">
      <c r="A35" s="28"/>
      <c r="B35" s="29"/>
      <c r="C35" s="57"/>
      <c r="D35" s="58"/>
      <c r="E35" s="199" t="str">
        <f>IF(AND(OR(R28="GA",R28="KA"),R34="無記号"),$AC$34,IF(AND(R28="GB",R34="無記号"),$AC$34,""))</f>
        <v/>
      </c>
      <c r="F35" s="59"/>
      <c r="G35" s="59"/>
      <c r="H35" s="58"/>
      <c r="I35" s="59"/>
      <c r="J35" s="59"/>
      <c r="K35" s="59"/>
      <c r="L35" s="59"/>
      <c r="M35" s="59"/>
      <c r="N35" s="59"/>
      <c r="O35" s="59"/>
      <c r="P35" s="60"/>
      <c r="Q35" s="59"/>
      <c r="R35" s="61"/>
      <c r="S35" s="61"/>
      <c r="T35" s="15"/>
      <c r="U35" s="404"/>
      <c r="V35" s="405"/>
      <c r="W35" s="405"/>
      <c r="X35" s="394"/>
      <c r="Y35" s="405"/>
      <c r="Z35" s="405"/>
      <c r="AA35" s="408" t="s">
        <v>510</v>
      </c>
      <c r="AB35" s="408" t="s">
        <v>461</v>
      </c>
      <c r="AC35" s="394"/>
      <c r="AD35" s="394"/>
      <c r="AE35" s="394"/>
      <c r="AF35" s="224" t="s">
        <v>108</v>
      </c>
      <c r="AG35" s="224" t="s">
        <v>769</v>
      </c>
      <c r="AH35" s="224"/>
      <c r="AI35" s="224"/>
      <c r="AJ35" s="224"/>
      <c r="AK35" s="224"/>
      <c r="AL35" s="224"/>
      <c r="AM35" s="224"/>
      <c r="AN35" s="224"/>
      <c r="AO35" s="224"/>
      <c r="AP35" s="224"/>
      <c r="AQ35" s="224"/>
      <c r="AR35" s="224"/>
      <c r="AS35" s="224"/>
      <c r="AT35" s="224"/>
      <c r="AU35" s="224"/>
      <c r="AV35" s="224"/>
      <c r="AW35" s="224"/>
      <c r="AX35" s="224"/>
      <c r="AY35" s="224"/>
      <c r="AZ35" s="224"/>
      <c r="BA35" s="224"/>
      <c r="BB35" s="224"/>
      <c r="BC35" s="224"/>
      <c r="BD35" s="224"/>
      <c r="BE35" s="224"/>
      <c r="BF35" s="224"/>
      <c r="BG35" s="92"/>
      <c r="BH35" s="92"/>
      <c r="BI35" s="92"/>
      <c r="BJ35" s="92"/>
      <c r="BK35" s="92"/>
      <c r="BL35" s="92"/>
      <c r="BN35" s="92"/>
      <c r="BO35" s="92"/>
      <c r="BP35" s="92"/>
      <c r="BQ35" s="92"/>
      <c r="BT35" s="92"/>
      <c r="BU35" s="92"/>
      <c r="BV35" s="92"/>
      <c r="BW35" s="92"/>
      <c r="BX35" s="92"/>
      <c r="BY35" s="92"/>
      <c r="BZ35" s="92"/>
      <c r="CA35" s="92"/>
      <c r="CB35" s="92"/>
      <c r="CC35" s="92"/>
      <c r="CD35" s="92"/>
      <c r="CE35" s="92"/>
      <c r="CF35" s="92"/>
      <c r="CG35" s="92"/>
      <c r="CH35" s="92"/>
      <c r="CI35" s="92"/>
      <c r="CJ35" s="92"/>
      <c r="CK35" s="92"/>
      <c r="CL35" s="92"/>
      <c r="CM35" s="92"/>
    </row>
    <row r="36" spans="1:91" s="42" customFormat="1" ht="16.5" hidden="1" customHeight="1" x14ac:dyDescent="0.15">
      <c r="A36" s="28"/>
      <c r="B36" s="29"/>
      <c r="C36" s="43"/>
      <c r="E36" s="63"/>
      <c r="R36" s="31"/>
      <c r="S36" s="31"/>
      <c r="T36" s="1"/>
      <c r="U36" s="404"/>
      <c r="V36" s="405"/>
      <c r="W36" s="405"/>
      <c r="X36" s="394"/>
      <c r="Y36" s="405"/>
      <c r="Z36" s="405"/>
      <c r="AA36" s="401"/>
      <c r="AB36" s="399"/>
      <c r="AC36" s="394"/>
      <c r="AD36" s="394"/>
      <c r="AE36" s="394"/>
      <c r="AF36" s="224"/>
      <c r="AG36" s="224"/>
      <c r="AH36" s="224"/>
      <c r="AI36" s="224"/>
      <c r="AJ36" s="224"/>
      <c r="AK36" s="224"/>
      <c r="AL36" s="224"/>
      <c r="AM36" s="224"/>
      <c r="AN36" s="224"/>
      <c r="AO36" s="224"/>
      <c r="AP36" s="224"/>
      <c r="AQ36" s="224"/>
      <c r="AR36" s="224"/>
      <c r="AS36" s="224"/>
      <c r="AT36" s="224"/>
      <c r="AU36" s="224"/>
      <c r="AV36" s="224"/>
      <c r="AW36" s="224"/>
      <c r="AX36" s="224"/>
      <c r="AY36" s="224"/>
      <c r="AZ36" s="224"/>
      <c r="BA36" s="224"/>
      <c r="BB36" s="224"/>
      <c r="BC36" s="224"/>
      <c r="BD36" s="224"/>
      <c r="BE36" s="224"/>
      <c r="BF36" s="224"/>
      <c r="BG36" s="92"/>
      <c r="BH36" s="92"/>
      <c r="BI36" s="92"/>
      <c r="BJ36" s="92"/>
      <c r="BK36" s="92"/>
      <c r="BL36" s="92"/>
      <c r="BN36" s="92"/>
      <c r="BO36" s="92"/>
      <c r="BP36" s="92"/>
      <c r="BQ36" s="92"/>
      <c r="BT36" s="92"/>
      <c r="BU36" s="92"/>
      <c r="BV36" s="92"/>
      <c r="BW36" s="92"/>
      <c r="BX36" s="92"/>
      <c r="BY36" s="92"/>
      <c r="BZ36" s="92"/>
      <c r="CA36" s="92"/>
      <c r="CB36" s="92"/>
      <c r="CC36" s="92"/>
      <c r="CD36" s="92"/>
      <c r="CE36" s="92"/>
      <c r="CF36" s="92"/>
      <c r="CG36" s="92"/>
      <c r="CH36" s="92"/>
      <c r="CI36" s="92"/>
      <c r="CJ36" s="92"/>
      <c r="CK36" s="92"/>
      <c r="CL36" s="92"/>
      <c r="CM36" s="92"/>
    </row>
    <row r="37" spans="1:91" s="42" customFormat="1" ht="16.5" hidden="1" customHeight="1" x14ac:dyDescent="0.15">
      <c r="A37" s="28"/>
      <c r="B37" s="29"/>
      <c r="C37" s="43"/>
      <c r="E37" s="63"/>
      <c r="R37" s="31" t="s">
        <v>112</v>
      </c>
      <c r="S37" s="31" t="str">
        <f>IF(R37="","",IF(R37="無記号","",R37))</f>
        <v>-</v>
      </c>
      <c r="T37" s="1"/>
      <c r="U37" s="404"/>
      <c r="V37" s="405"/>
      <c r="W37" s="405"/>
      <c r="X37" s="394"/>
      <c r="Y37" s="405"/>
      <c r="Z37" s="405"/>
      <c r="AA37" s="401"/>
      <c r="AB37" s="399"/>
      <c r="AC37" s="394"/>
      <c r="AD37" s="394"/>
      <c r="AE37" s="394"/>
      <c r="AF37" s="224"/>
      <c r="AG37" s="224"/>
      <c r="AH37" s="224"/>
      <c r="AI37" s="224"/>
      <c r="AJ37" s="224"/>
      <c r="AK37" s="224"/>
      <c r="AL37" s="224"/>
      <c r="AM37" s="224"/>
      <c r="AN37" s="224"/>
      <c r="AO37" s="224"/>
      <c r="AP37" s="224"/>
      <c r="AQ37" s="224"/>
      <c r="AR37" s="224"/>
      <c r="AS37" s="224"/>
      <c r="AT37" s="224"/>
      <c r="AU37" s="224"/>
      <c r="AV37" s="224"/>
      <c r="AW37" s="224"/>
      <c r="AX37" s="224"/>
      <c r="AY37" s="224"/>
      <c r="AZ37" s="224"/>
      <c r="BA37" s="224"/>
      <c r="BB37" s="224"/>
      <c r="BC37" s="224"/>
      <c r="BD37" s="224"/>
      <c r="BE37" s="224"/>
      <c r="BF37" s="224"/>
      <c r="BG37" s="92"/>
      <c r="BH37" s="92"/>
      <c r="BI37" s="92"/>
      <c r="BJ37" s="92"/>
      <c r="BK37" s="92"/>
      <c r="BL37" s="92"/>
      <c r="BN37" s="92"/>
      <c r="BO37" s="92"/>
      <c r="BP37" s="92"/>
      <c r="BQ37" s="92"/>
      <c r="BT37" s="92"/>
      <c r="BU37" s="92"/>
      <c r="BV37" s="92"/>
      <c r="BW37" s="92"/>
      <c r="BX37" s="92"/>
      <c r="BY37" s="92"/>
      <c r="BZ37" s="92"/>
      <c r="CA37" s="92"/>
      <c r="CB37" s="92"/>
      <c r="CC37" s="92"/>
      <c r="CD37" s="92"/>
      <c r="CE37" s="92"/>
      <c r="CF37" s="92"/>
      <c r="CG37" s="92"/>
      <c r="CH37" s="92"/>
      <c r="CI37" s="92"/>
      <c r="CJ37" s="92"/>
      <c r="CK37" s="92"/>
      <c r="CL37" s="92"/>
      <c r="CM37" s="92"/>
    </row>
    <row r="38" spans="1:91" s="42" customFormat="1" ht="16.5" hidden="1" customHeight="1" x14ac:dyDescent="0.15">
      <c r="A38" s="28"/>
      <c r="B38" s="29"/>
      <c r="C38" s="43"/>
      <c r="E38" s="63"/>
      <c r="R38" s="31"/>
      <c r="S38" s="31"/>
      <c r="T38" s="1"/>
      <c r="U38" s="404"/>
      <c r="V38" s="405"/>
      <c r="W38" s="405"/>
      <c r="X38" s="394"/>
      <c r="Y38" s="405"/>
      <c r="Z38" s="405"/>
      <c r="AA38" s="401"/>
      <c r="AB38" s="399"/>
      <c r="AC38" s="394"/>
      <c r="AD38" s="394"/>
      <c r="AE38" s="394"/>
      <c r="AF38" s="224"/>
      <c r="AG38" s="224"/>
      <c r="AH38" s="224"/>
      <c r="AI38" s="224"/>
      <c r="AJ38" s="224"/>
      <c r="AK38" s="224"/>
      <c r="AL38" s="224"/>
      <c r="AM38" s="224"/>
      <c r="AN38" s="224"/>
      <c r="AO38" s="224"/>
      <c r="AP38" s="224"/>
      <c r="AQ38" s="224"/>
      <c r="AR38" s="224"/>
      <c r="AS38" s="224"/>
      <c r="AT38" s="224"/>
      <c r="AU38" s="224"/>
      <c r="AV38" s="224"/>
      <c r="AW38" s="224"/>
      <c r="AX38" s="224"/>
      <c r="AY38" s="224"/>
      <c r="AZ38" s="224"/>
      <c r="BA38" s="224"/>
      <c r="BB38" s="224"/>
      <c r="BC38" s="224"/>
      <c r="BD38" s="224"/>
      <c r="BE38" s="224"/>
      <c r="BF38" s="224"/>
      <c r="BG38" s="92"/>
      <c r="BH38" s="92"/>
      <c r="BI38" s="92"/>
      <c r="BJ38" s="92"/>
      <c r="BK38" s="92"/>
      <c r="BL38" s="92"/>
      <c r="BN38" s="92"/>
      <c r="BO38" s="92"/>
      <c r="BP38" s="92"/>
      <c r="BQ38" s="92"/>
      <c r="BT38" s="92"/>
      <c r="BU38" s="92"/>
      <c r="BV38" s="92"/>
      <c r="BW38" s="92"/>
      <c r="BX38" s="92"/>
      <c r="BY38" s="92"/>
      <c r="BZ38" s="92"/>
      <c r="CA38" s="92"/>
      <c r="CB38" s="92"/>
      <c r="CC38" s="92"/>
      <c r="CD38" s="92"/>
      <c r="CE38" s="92"/>
      <c r="CF38" s="92"/>
      <c r="CG38" s="92"/>
      <c r="CH38" s="92"/>
      <c r="CI38" s="92"/>
      <c r="CJ38" s="92"/>
      <c r="CK38" s="92"/>
      <c r="CL38" s="92"/>
      <c r="CM38" s="92"/>
    </row>
    <row r="39" spans="1:91" s="42" customFormat="1" ht="16.5" hidden="1" customHeight="1" x14ac:dyDescent="0.15">
      <c r="A39" s="28"/>
      <c r="B39" s="29"/>
      <c r="C39" s="43"/>
      <c r="E39" s="63"/>
      <c r="R39" s="31"/>
      <c r="S39" s="31"/>
      <c r="T39" s="1"/>
      <c r="U39" s="404"/>
      <c r="V39" s="405"/>
      <c r="W39" s="405"/>
      <c r="X39" s="394"/>
      <c r="Y39" s="405"/>
      <c r="Z39" s="405"/>
      <c r="AA39" s="401"/>
      <c r="AB39" s="399"/>
      <c r="AC39" s="394"/>
      <c r="AD39" s="394"/>
      <c r="AE39" s="394"/>
      <c r="AF39" s="224"/>
      <c r="AG39" s="224"/>
      <c r="AH39" s="224"/>
      <c r="AI39" s="224"/>
      <c r="AJ39" s="224"/>
      <c r="AK39" s="224"/>
      <c r="AL39" s="224"/>
      <c r="AM39" s="224"/>
      <c r="AN39" s="224"/>
      <c r="AO39" s="224"/>
      <c r="AP39" s="224"/>
      <c r="AQ39" s="224"/>
      <c r="AR39" s="224"/>
      <c r="AS39" s="224"/>
      <c r="AT39" s="224"/>
      <c r="AU39" s="224"/>
      <c r="AV39" s="224"/>
      <c r="AW39" s="224"/>
      <c r="AX39" s="224"/>
      <c r="AY39" s="224"/>
      <c r="AZ39" s="224"/>
      <c r="BA39" s="224"/>
      <c r="BB39" s="224"/>
      <c r="BC39" s="224"/>
      <c r="BD39" s="224"/>
      <c r="BE39" s="224"/>
      <c r="BF39" s="224"/>
      <c r="BG39" s="92"/>
      <c r="BH39" s="92"/>
      <c r="BI39" s="92"/>
      <c r="BJ39" s="92"/>
      <c r="BK39" s="92"/>
      <c r="BL39" s="92"/>
      <c r="BN39" s="92"/>
      <c r="BO39" s="92"/>
      <c r="BP39" s="92"/>
      <c r="BQ39" s="92"/>
      <c r="BT39" s="92"/>
      <c r="BU39" s="92"/>
      <c r="BV39" s="92"/>
      <c r="BW39" s="92"/>
      <c r="BX39" s="92"/>
      <c r="BY39" s="92"/>
      <c r="BZ39" s="92"/>
      <c r="CA39" s="92"/>
      <c r="CB39" s="92"/>
      <c r="CC39" s="92"/>
      <c r="CD39" s="92"/>
      <c r="CE39" s="92"/>
      <c r="CF39" s="92"/>
      <c r="CG39" s="92"/>
      <c r="CH39" s="92"/>
      <c r="CI39" s="92"/>
      <c r="CJ39" s="92"/>
      <c r="CK39" s="92"/>
      <c r="CL39" s="92"/>
      <c r="CM39" s="92"/>
    </row>
    <row r="40" spans="1:91" s="42" customFormat="1" ht="16.5" hidden="1" customHeight="1" x14ac:dyDescent="0.15">
      <c r="A40" s="28"/>
      <c r="B40" s="64" t="s">
        <v>511</v>
      </c>
      <c r="C40" s="43" t="s">
        <v>7</v>
      </c>
      <c r="E40" s="63"/>
      <c r="R40" s="31"/>
      <c r="S40" s="31" t="str">
        <f>IF(R40="","",IF(R40="無記号","",R40))</f>
        <v/>
      </c>
      <c r="T40" s="1"/>
      <c r="U40" s="404"/>
      <c r="V40" s="405"/>
      <c r="W40" s="405"/>
      <c r="X40" s="394"/>
      <c r="Y40" s="405"/>
      <c r="Z40" s="405"/>
      <c r="AA40" s="401"/>
      <c r="AB40" s="399"/>
      <c r="AC40" s="394"/>
      <c r="AD40" s="394"/>
      <c r="AE40" s="394"/>
      <c r="AF40" s="224"/>
      <c r="AG40" s="224"/>
      <c r="AH40" s="224"/>
      <c r="AI40" s="224"/>
      <c r="AJ40" s="224"/>
      <c r="AK40" s="224"/>
      <c r="AL40" s="224"/>
      <c r="AM40" s="224"/>
      <c r="AN40" s="224"/>
      <c r="AO40" s="224"/>
      <c r="AP40" s="224"/>
      <c r="AQ40" s="224"/>
      <c r="AR40" s="224"/>
      <c r="AS40" s="224"/>
      <c r="AT40" s="224"/>
      <c r="AU40" s="224"/>
      <c r="AV40" s="224"/>
      <c r="AW40" s="224"/>
      <c r="AX40" s="224"/>
      <c r="AY40" s="224"/>
      <c r="AZ40" s="224"/>
      <c r="BA40" s="224"/>
      <c r="BB40" s="224"/>
      <c r="BC40" s="224"/>
      <c r="BD40" s="224"/>
      <c r="BE40" s="224"/>
      <c r="BF40" s="224"/>
      <c r="BG40" s="92"/>
      <c r="BH40" s="92"/>
      <c r="BI40" s="92"/>
      <c r="BJ40" s="92"/>
      <c r="BK40" s="92"/>
      <c r="BL40" s="92"/>
      <c r="BN40" s="92"/>
      <c r="BO40" s="92"/>
      <c r="BP40" s="92"/>
      <c r="BQ40" s="92"/>
      <c r="BT40" s="92"/>
      <c r="BU40" s="92"/>
      <c r="BV40" s="92"/>
      <c r="BW40" s="92"/>
      <c r="BX40" s="92"/>
      <c r="BY40" s="92"/>
      <c r="BZ40" s="92"/>
      <c r="CA40" s="92"/>
      <c r="CB40" s="92"/>
      <c r="CC40" s="92"/>
      <c r="CD40" s="92"/>
      <c r="CE40" s="92"/>
      <c r="CF40" s="92"/>
      <c r="CG40" s="92"/>
      <c r="CH40" s="92"/>
      <c r="CI40" s="92"/>
      <c r="CJ40" s="92"/>
      <c r="CK40" s="92"/>
      <c r="CL40" s="92"/>
      <c r="CM40" s="92"/>
    </row>
    <row r="41" spans="1:91" s="42" customFormat="1" ht="16.5" hidden="1" customHeight="1" x14ac:dyDescent="0.15">
      <c r="A41" s="28"/>
      <c r="B41" s="29"/>
      <c r="C41" s="43"/>
      <c r="R41" s="31"/>
      <c r="S41" s="31"/>
      <c r="T41" s="1"/>
      <c r="U41" s="404"/>
      <c r="V41" s="405"/>
      <c r="W41" s="405"/>
      <c r="X41" s="394"/>
      <c r="Y41" s="405"/>
      <c r="Z41" s="405"/>
      <c r="AA41" s="401"/>
      <c r="AB41" s="399"/>
      <c r="AC41" s="394"/>
      <c r="AD41" s="394"/>
      <c r="AE41" s="394"/>
      <c r="AF41" s="224"/>
      <c r="AG41" s="224"/>
      <c r="AH41" s="224"/>
      <c r="AI41" s="224"/>
      <c r="AJ41" s="224"/>
      <c r="AK41" s="224"/>
      <c r="AL41" s="224"/>
      <c r="AM41" s="224"/>
      <c r="AN41" s="224"/>
      <c r="AO41" s="224"/>
      <c r="AP41" s="224"/>
      <c r="AQ41" s="224"/>
      <c r="AR41" s="224"/>
      <c r="AS41" s="224"/>
      <c r="AT41" s="224"/>
      <c r="AU41" s="224"/>
      <c r="AV41" s="224"/>
      <c r="AW41" s="224"/>
      <c r="AX41" s="224"/>
      <c r="AY41" s="224"/>
      <c r="AZ41" s="224"/>
      <c r="BA41" s="224"/>
      <c r="BB41" s="224"/>
      <c r="BC41" s="224"/>
      <c r="BD41" s="224"/>
      <c r="BE41" s="224"/>
      <c r="BF41" s="224"/>
      <c r="BG41" s="92"/>
      <c r="BH41" s="92"/>
      <c r="BI41" s="92"/>
      <c r="BJ41" s="92"/>
      <c r="BK41" s="92"/>
      <c r="BL41" s="92"/>
      <c r="BN41" s="92"/>
      <c r="BO41" s="92"/>
      <c r="BP41" s="92"/>
      <c r="BQ41" s="92"/>
      <c r="BT41" s="92"/>
      <c r="BU41" s="92"/>
      <c r="BV41" s="92"/>
      <c r="BW41" s="92"/>
      <c r="BX41" s="92"/>
      <c r="BY41" s="92"/>
      <c r="BZ41" s="92"/>
      <c r="CA41" s="92"/>
      <c r="CB41" s="92"/>
      <c r="CC41" s="92"/>
      <c r="CD41" s="92"/>
      <c r="CE41" s="92"/>
      <c r="CF41" s="92"/>
      <c r="CG41" s="92"/>
      <c r="CH41" s="92"/>
      <c r="CI41" s="92"/>
      <c r="CJ41" s="92"/>
      <c r="CK41" s="92"/>
      <c r="CL41" s="92"/>
      <c r="CM41" s="92"/>
    </row>
    <row r="42" spans="1:91" s="42" customFormat="1" ht="12.75" customHeight="1" x14ac:dyDescent="0.15">
      <c r="A42" s="29">
        <v>4</v>
      </c>
      <c r="B42" s="29"/>
      <c r="C42" s="44"/>
      <c r="D42" s="45"/>
      <c r="E42" s="66" t="s">
        <v>110</v>
      </c>
      <c r="F42" s="47"/>
      <c r="G42" s="47"/>
      <c r="H42" s="45"/>
      <c r="I42" s="47"/>
      <c r="J42" s="47"/>
      <c r="K42" s="47"/>
      <c r="L42" s="47"/>
      <c r="M42" s="47"/>
      <c r="N42" s="47"/>
      <c r="O42" s="47"/>
      <c r="P42" s="250" t="str">
        <f>IF(E44=AD44,"X","")</f>
        <v/>
      </c>
      <c r="Q42" s="47"/>
      <c r="R42" s="49"/>
      <c r="S42" s="49"/>
      <c r="T42" s="16"/>
      <c r="U42" s="404"/>
      <c r="V42" s="405"/>
      <c r="W42" s="405"/>
      <c r="X42" s="394"/>
      <c r="Y42" s="405"/>
      <c r="Z42" s="405"/>
      <c r="AA42" s="401"/>
      <c r="AB42" s="399"/>
      <c r="AC42" s="394"/>
      <c r="AD42" s="394"/>
      <c r="AE42" s="394"/>
      <c r="AF42" s="224"/>
      <c r="AG42" s="224"/>
      <c r="AH42" s="224"/>
      <c r="AI42" s="224"/>
      <c r="AJ42" s="224"/>
      <c r="AK42" s="224"/>
      <c r="AL42" s="224"/>
      <c r="AM42" s="224"/>
      <c r="AN42" s="224"/>
      <c r="AO42" s="224"/>
      <c r="AP42" s="224"/>
      <c r="AQ42" s="224"/>
      <c r="AR42" s="224"/>
      <c r="AS42" s="224"/>
      <c r="AT42" s="224"/>
      <c r="AU42" s="224"/>
      <c r="AV42" s="224"/>
      <c r="AW42" s="224"/>
      <c r="AX42" s="224"/>
      <c r="AY42" s="224"/>
      <c r="AZ42" s="224"/>
      <c r="BA42" s="224"/>
      <c r="BB42" s="224"/>
      <c r="BC42" s="224"/>
      <c r="BD42" s="224"/>
      <c r="BE42" s="224"/>
      <c r="BF42" s="224"/>
      <c r="BG42" s="92"/>
      <c r="BH42" s="92"/>
      <c r="BI42" s="92"/>
      <c r="BJ42" s="92"/>
      <c r="BK42" s="92"/>
      <c r="BL42" s="92"/>
      <c r="BN42" s="92"/>
      <c r="BO42" s="92"/>
      <c r="BP42" s="92"/>
      <c r="BQ42" s="92"/>
      <c r="BT42" s="92"/>
      <c r="BU42" s="92"/>
      <c r="BV42" s="92"/>
      <c r="BW42" s="92"/>
      <c r="BX42" s="92"/>
      <c r="BY42" s="92"/>
      <c r="BZ42" s="92"/>
      <c r="CA42" s="92"/>
      <c r="CB42" s="92"/>
      <c r="CC42" s="92"/>
      <c r="CD42" s="92"/>
      <c r="CE42" s="92"/>
      <c r="CF42" s="92"/>
      <c r="CG42" s="92"/>
      <c r="CH42" s="92"/>
      <c r="CI42" s="92"/>
      <c r="CJ42" s="92"/>
      <c r="CK42" s="92"/>
      <c r="CL42" s="92"/>
      <c r="CM42" s="92"/>
    </row>
    <row r="43" spans="1:91" s="42" customFormat="1" ht="16.5" customHeight="1" x14ac:dyDescent="0.15">
      <c r="A43" s="50" t="s">
        <v>270</v>
      </c>
      <c r="B43" s="34" t="s">
        <v>512</v>
      </c>
      <c r="C43" s="51" t="s">
        <v>244</v>
      </c>
      <c r="D43" s="52"/>
      <c r="E43" s="73"/>
      <c r="F43" s="42" t="str">
        <f>IF(E43="","",MATCH(E43,AF43:BB43,0))</f>
        <v/>
      </c>
      <c r="H43" s="52"/>
      <c r="P43" s="56"/>
      <c r="R43" s="55" t="str">
        <f>IF(F43="","",INDEX(AF44:BB44,1,F43))</f>
        <v/>
      </c>
      <c r="S43" s="31" t="str">
        <f>IF(R43="","",IF(R43="無記号","",R43))</f>
        <v/>
      </c>
      <c r="T43" s="17"/>
      <c r="U43" s="404"/>
      <c r="V43" s="405"/>
      <c r="W43" s="405"/>
      <c r="X43" s="394"/>
      <c r="Y43" s="405"/>
      <c r="Z43" s="405"/>
      <c r="AA43" s="401"/>
      <c r="AB43" s="399"/>
      <c r="AC43" s="394"/>
      <c r="AD43" s="394"/>
      <c r="AE43" s="394"/>
      <c r="AF43" s="224" t="s">
        <v>70</v>
      </c>
      <c r="AG43" s="224" t="s">
        <v>71</v>
      </c>
      <c r="AH43" s="224" t="s">
        <v>72</v>
      </c>
      <c r="AI43" s="224" t="s">
        <v>73</v>
      </c>
      <c r="AJ43" s="224" t="s">
        <v>74</v>
      </c>
      <c r="AK43" s="224" t="s">
        <v>75</v>
      </c>
      <c r="AL43" s="224" t="s">
        <v>76</v>
      </c>
      <c r="AM43" s="224" t="s">
        <v>77</v>
      </c>
      <c r="AN43" s="224" t="s">
        <v>78</v>
      </c>
      <c r="AO43" s="224" t="s">
        <v>79</v>
      </c>
      <c r="AP43" s="224" t="s">
        <v>80</v>
      </c>
      <c r="AQ43" s="224" t="s">
        <v>81</v>
      </c>
      <c r="AR43" s="224" t="s">
        <v>82</v>
      </c>
      <c r="AS43" s="224" t="s">
        <v>83</v>
      </c>
      <c r="AT43" s="224" t="s">
        <v>84</v>
      </c>
      <c r="AU43" s="224" t="s">
        <v>85</v>
      </c>
      <c r="AV43" s="224" t="s">
        <v>86</v>
      </c>
      <c r="AW43" s="224" t="s">
        <v>87</v>
      </c>
      <c r="AX43" s="224" t="s">
        <v>88</v>
      </c>
      <c r="AY43" s="224" t="s">
        <v>89</v>
      </c>
      <c r="AZ43" s="224" t="s">
        <v>90</v>
      </c>
      <c r="BA43" s="224" t="s">
        <v>91</v>
      </c>
      <c r="BB43" s="224" t="s">
        <v>92</v>
      </c>
      <c r="BC43" s="224"/>
      <c r="BD43" s="224"/>
      <c r="BE43" s="224"/>
      <c r="BF43" s="224"/>
      <c r="BG43" s="92"/>
      <c r="BH43" s="92"/>
      <c r="BI43" s="92"/>
      <c r="BJ43" s="92"/>
      <c r="BK43" s="92"/>
      <c r="BL43" s="92"/>
      <c r="BN43" s="92"/>
      <c r="BO43" s="92"/>
      <c r="BP43" s="92"/>
      <c r="BQ43" s="92"/>
      <c r="BT43" s="92"/>
      <c r="BU43" s="92"/>
      <c r="BV43" s="92"/>
      <c r="BW43" s="92"/>
      <c r="BX43" s="92"/>
      <c r="BY43" s="92"/>
      <c r="BZ43" s="92"/>
      <c r="CA43" s="92"/>
      <c r="CB43" s="92"/>
      <c r="CC43" s="92"/>
      <c r="CD43" s="92"/>
      <c r="CE43" s="92"/>
      <c r="CF43" s="92"/>
      <c r="CG43" s="92"/>
      <c r="CH43" s="92"/>
      <c r="CI43" s="92"/>
      <c r="CJ43" s="92"/>
      <c r="CK43" s="92"/>
      <c r="CL43" s="92"/>
      <c r="CM43" s="92"/>
    </row>
    <row r="44" spans="1:91" s="42" customFormat="1" ht="152.25" customHeight="1" x14ac:dyDescent="0.15">
      <c r="A44" s="28"/>
      <c r="B44" s="29"/>
      <c r="C44" s="57"/>
      <c r="D44" s="58"/>
      <c r="E44" s="93" t="str">
        <f>IF(R44="","",IF(R28="0",$AC$44,
IF(AND(OR(R28="QA",R28="NA",R28="NC",R28="DA",R28="VA",R28="FA",R28="EA",R28="GA",R28="KA"),R44&gt;16),$AA$44,
IF(AND(OR(R28="QB",R28="NB",R28="ND",R28="DB",R28="VB",R28="FB",R28="EB",R28="GB"),R44&gt;16),$AD$44,
IF(AND(OR(R28="QB",R28="NB",R28="ND",R28="DB",R28="VB",R28="FB",R28="EB",R28="GB"),R44&gt;8),$AB$44,"")))))</f>
        <v/>
      </c>
      <c r="F44" s="59"/>
      <c r="G44" s="59"/>
      <c r="H44" s="58"/>
      <c r="I44" s="59"/>
      <c r="J44" s="59"/>
      <c r="K44" s="59"/>
      <c r="L44" s="59"/>
      <c r="M44" s="59"/>
      <c r="N44" s="59"/>
      <c r="O44" s="59"/>
      <c r="P44" s="60"/>
      <c r="Q44" s="59"/>
      <c r="R44" s="223" t="str">
        <f>IF(R43="","",VALUE(R43))</f>
        <v/>
      </c>
      <c r="S44" s="61"/>
      <c r="T44" s="15"/>
      <c r="U44" s="404"/>
      <c r="V44" s="405"/>
      <c r="W44" s="405"/>
      <c r="X44" s="394"/>
      <c r="Y44" s="405"/>
      <c r="Z44" s="405"/>
      <c r="AA44" s="408" t="s">
        <v>770</v>
      </c>
      <c r="AB44" s="408" t="s">
        <v>771</v>
      </c>
      <c r="AC44" s="408" t="s">
        <v>513</v>
      </c>
      <c r="AD44" s="408" t="s">
        <v>514</v>
      </c>
      <c r="AE44" s="394"/>
      <c r="AF44" s="398" t="s">
        <v>515</v>
      </c>
      <c r="AG44" s="398" t="s">
        <v>516</v>
      </c>
      <c r="AH44" s="398" t="s">
        <v>26</v>
      </c>
      <c r="AI44" s="398" t="s">
        <v>27</v>
      </c>
      <c r="AJ44" s="398" t="s">
        <v>29</v>
      </c>
      <c r="AK44" s="398" t="s">
        <v>31</v>
      </c>
      <c r="AL44" s="398" t="s">
        <v>33</v>
      </c>
      <c r="AM44" s="398" t="s">
        <v>35</v>
      </c>
      <c r="AN44" s="398" t="s">
        <v>37</v>
      </c>
      <c r="AO44" s="398" t="s">
        <v>39</v>
      </c>
      <c r="AP44" s="398" t="s">
        <v>41</v>
      </c>
      <c r="AQ44" s="398" t="s">
        <v>43</v>
      </c>
      <c r="AR44" s="398" t="s">
        <v>45</v>
      </c>
      <c r="AS44" s="398" t="s">
        <v>47</v>
      </c>
      <c r="AT44" s="398" t="s">
        <v>49</v>
      </c>
      <c r="AU44" s="398" t="s">
        <v>51</v>
      </c>
      <c r="AV44" s="398" t="s">
        <v>53</v>
      </c>
      <c r="AW44" s="398" t="s">
        <v>55</v>
      </c>
      <c r="AX44" s="398" t="s">
        <v>57</v>
      </c>
      <c r="AY44" s="398" t="s">
        <v>59</v>
      </c>
      <c r="AZ44" s="398" t="s">
        <v>61</v>
      </c>
      <c r="BA44" s="398" t="s">
        <v>63</v>
      </c>
      <c r="BB44" s="398" t="s">
        <v>65</v>
      </c>
      <c r="BC44" s="409"/>
      <c r="BD44" s="224"/>
      <c r="BE44" s="224"/>
      <c r="BF44" s="224"/>
      <c r="BG44" s="92"/>
      <c r="BH44" s="92"/>
      <c r="BI44" s="92"/>
      <c r="BJ44" s="92"/>
      <c r="BK44" s="92"/>
      <c r="BL44" s="92"/>
      <c r="BN44" s="92"/>
      <c r="BO44" s="92"/>
      <c r="BP44" s="92"/>
      <c r="BQ44" s="92"/>
      <c r="BT44" s="92"/>
      <c r="BU44" s="92"/>
      <c r="BV44" s="92"/>
      <c r="BW44" s="92"/>
      <c r="BX44" s="92"/>
      <c r="BY44" s="92"/>
      <c r="BZ44" s="92"/>
      <c r="CA44" s="92"/>
      <c r="CB44" s="92"/>
      <c r="CC44" s="92"/>
      <c r="CD44" s="92"/>
      <c r="CE44" s="92"/>
      <c r="CF44" s="92"/>
      <c r="CG44" s="92"/>
      <c r="CH44" s="92"/>
      <c r="CI44" s="92"/>
      <c r="CJ44" s="92"/>
      <c r="CK44" s="92"/>
      <c r="CL44" s="92"/>
      <c r="CM44" s="92"/>
    </row>
    <row r="45" spans="1:91" s="42" customFormat="1" ht="12.75" customHeight="1" x14ac:dyDescent="0.15">
      <c r="A45" s="29">
        <v>5</v>
      </c>
      <c r="B45" s="29"/>
      <c r="C45" s="44"/>
      <c r="D45" s="45"/>
      <c r="E45" s="66" t="s">
        <v>110</v>
      </c>
      <c r="F45" s="47"/>
      <c r="G45" s="47"/>
      <c r="H45" s="45"/>
      <c r="I45" s="47"/>
      <c r="J45" s="47"/>
      <c r="K45" s="47"/>
      <c r="L45" s="47"/>
      <c r="M45" s="47"/>
      <c r="N45" s="47"/>
      <c r="O45" s="47"/>
      <c r="P45" s="48"/>
      <c r="Q45" s="47"/>
      <c r="R45" s="49"/>
      <c r="S45" s="49"/>
      <c r="T45" s="16"/>
      <c r="U45" s="404"/>
      <c r="V45" s="405"/>
      <c r="W45" s="405"/>
      <c r="X45" s="394"/>
      <c r="Y45" s="405"/>
      <c r="Z45" s="405"/>
      <c r="AA45" s="401"/>
      <c r="AB45" s="399"/>
      <c r="AC45" s="394"/>
      <c r="AD45" s="394"/>
      <c r="AE45" s="394"/>
      <c r="AF45" s="398"/>
      <c r="AG45" s="398"/>
      <c r="AH45" s="398"/>
      <c r="AI45" s="398"/>
      <c r="AJ45" s="398"/>
      <c r="AK45" s="398"/>
      <c r="AL45" s="398"/>
      <c r="AM45" s="398"/>
      <c r="AN45" s="398"/>
      <c r="AO45" s="398"/>
      <c r="AP45" s="398"/>
      <c r="AQ45" s="398"/>
      <c r="AR45" s="398"/>
      <c r="AS45" s="398"/>
      <c r="AT45" s="398"/>
      <c r="AU45" s="398"/>
      <c r="AV45" s="398"/>
      <c r="AW45" s="398"/>
      <c r="AX45" s="398"/>
      <c r="AY45" s="398"/>
      <c r="AZ45" s="398"/>
      <c r="BA45" s="398"/>
      <c r="BB45" s="398"/>
      <c r="BC45" s="224"/>
      <c r="BD45" s="224"/>
      <c r="BE45" s="224"/>
      <c r="BF45" s="224"/>
      <c r="BG45" s="92"/>
      <c r="BH45" s="92"/>
      <c r="BI45" s="92"/>
      <c r="BJ45" s="92"/>
      <c r="BK45" s="92"/>
      <c r="BL45" s="92"/>
      <c r="BN45" s="92"/>
      <c r="BO45" s="92"/>
      <c r="BP45" s="92"/>
      <c r="BQ45" s="92"/>
      <c r="BT45" s="92"/>
      <c r="BU45" s="92"/>
      <c r="BV45" s="92"/>
      <c r="BW45" s="92"/>
      <c r="BX45" s="92"/>
      <c r="BY45" s="92"/>
      <c r="BZ45" s="92"/>
      <c r="CA45" s="92"/>
      <c r="CB45" s="92"/>
      <c r="CC45" s="92"/>
      <c r="CD45" s="92"/>
      <c r="CE45" s="92"/>
      <c r="CF45" s="92"/>
      <c r="CG45" s="92"/>
      <c r="CH45" s="92"/>
      <c r="CI45" s="92"/>
      <c r="CJ45" s="92"/>
      <c r="CK45" s="92"/>
      <c r="CL45" s="92"/>
      <c r="CM45" s="92"/>
    </row>
    <row r="46" spans="1:91" s="42" customFormat="1" ht="16.5" customHeight="1" x14ac:dyDescent="0.15">
      <c r="A46" s="50" t="s">
        <v>270</v>
      </c>
      <c r="B46" s="34" t="s">
        <v>5</v>
      </c>
      <c r="C46" s="51" t="s">
        <v>246</v>
      </c>
      <c r="D46" s="52"/>
      <c r="E46" s="241"/>
      <c r="F46" s="42" t="str">
        <f>IF(E46="","",MATCH(E46,AF46:BB46,0))</f>
        <v/>
      </c>
      <c r="H46" s="52"/>
      <c r="P46" s="56"/>
      <c r="R46" s="55" t="str">
        <f>IF(F46="","",INDEX(AF47:BB47,1,F46))</f>
        <v/>
      </c>
      <c r="S46" s="31" t="str">
        <f>IF(R46="","",IF(R46="無記号","",R46))</f>
        <v/>
      </c>
      <c r="T46" s="17"/>
      <c r="U46" s="404"/>
      <c r="V46" s="405"/>
      <c r="W46" s="405"/>
      <c r="X46" s="394"/>
      <c r="Y46" s="405"/>
      <c r="Z46" s="405"/>
      <c r="AA46" s="401"/>
      <c r="AB46" s="399"/>
      <c r="AC46" s="394"/>
      <c r="AD46" s="394"/>
      <c r="AE46" s="394"/>
      <c r="AF46" s="224" t="s">
        <v>503</v>
      </c>
      <c r="AG46" s="224" t="s">
        <v>504</v>
      </c>
      <c r="AH46" s="224" t="s">
        <v>505</v>
      </c>
      <c r="AI46" s="224"/>
      <c r="AJ46" s="224"/>
      <c r="AK46" s="224"/>
      <c r="AL46" s="224"/>
      <c r="AM46" s="224"/>
      <c r="AN46" s="92"/>
      <c r="AO46" s="224"/>
      <c r="AP46" s="224"/>
      <c r="AQ46" s="224"/>
      <c r="AR46" s="224"/>
      <c r="AS46" s="224"/>
      <c r="AT46" s="224"/>
      <c r="AU46" s="224"/>
      <c r="AV46" s="224"/>
      <c r="AW46" s="224"/>
      <c r="AX46" s="224"/>
      <c r="AY46" s="224"/>
      <c r="AZ46" s="224"/>
      <c r="BA46" s="224"/>
      <c r="BB46" s="224"/>
      <c r="BC46" s="224"/>
      <c r="BD46" s="224"/>
      <c r="BE46" s="224"/>
      <c r="BF46" s="224"/>
      <c r="BG46" s="92"/>
      <c r="BH46" s="92"/>
      <c r="BI46" s="92"/>
      <c r="BJ46" s="92"/>
      <c r="BK46" s="92"/>
      <c r="BL46" s="92"/>
      <c r="BN46" s="92"/>
      <c r="BO46" s="92"/>
      <c r="BP46" s="92"/>
      <c r="BQ46" s="92"/>
      <c r="BT46" s="92"/>
      <c r="BU46" s="92"/>
      <c r="BV46" s="92"/>
      <c r="BW46" s="92"/>
      <c r="BX46" s="92"/>
      <c r="BY46" s="92"/>
      <c r="BZ46" s="92"/>
      <c r="CA46" s="92"/>
      <c r="CB46" s="92"/>
      <c r="CC46" s="92"/>
      <c r="CD46" s="92"/>
      <c r="CE46" s="92"/>
      <c r="CF46" s="92"/>
      <c r="CG46" s="92"/>
      <c r="CH46" s="92"/>
      <c r="CI46" s="92"/>
      <c r="CJ46" s="92"/>
      <c r="CK46" s="92"/>
      <c r="CL46" s="92"/>
      <c r="CM46" s="92"/>
    </row>
    <row r="47" spans="1:91" s="42" customFormat="1" ht="34.5" customHeight="1" x14ac:dyDescent="0.15">
      <c r="A47" s="28"/>
      <c r="B47" s="29"/>
      <c r="C47" s="57"/>
      <c r="D47" s="58"/>
      <c r="E47" s="69" t="str">
        <f>IF(R44="","",IF(AND(R44&gt;10,OR(R46="U",R46="D",R46="C",R46="E",R46="G",R46="H")),$AA$47,IF(AND(R7="10-",OR(R46="C",R46="E",R46="F")),$AD$47,"")))</f>
        <v/>
      </c>
      <c r="F47" s="59"/>
      <c r="G47" s="59"/>
      <c r="H47" s="58"/>
      <c r="I47" s="59"/>
      <c r="J47" s="59"/>
      <c r="K47" s="242" t="str">
        <f>IF(R44="","",IF(R44&gt;10,$AB$47,""))</f>
        <v/>
      </c>
      <c r="L47" s="59"/>
      <c r="M47" s="59"/>
      <c r="N47" s="59"/>
      <c r="O47" s="59"/>
      <c r="P47" s="60"/>
      <c r="Q47" s="59"/>
      <c r="R47" s="61"/>
      <c r="S47" s="61"/>
      <c r="T47" s="15"/>
      <c r="U47" s="404"/>
      <c r="V47" s="405"/>
      <c r="W47" s="405"/>
      <c r="X47" s="394"/>
      <c r="Y47" s="405"/>
      <c r="Z47" s="405"/>
      <c r="AA47" s="408" t="s">
        <v>772</v>
      </c>
      <c r="AB47" s="399" t="s">
        <v>387</v>
      </c>
      <c r="AC47" s="395" t="s">
        <v>457</v>
      </c>
      <c r="AD47" s="395" t="s">
        <v>458</v>
      </c>
      <c r="AE47" s="394"/>
      <c r="AF47" s="398" t="s">
        <v>773</v>
      </c>
      <c r="AG47" s="398" t="s">
        <v>774</v>
      </c>
      <c r="AH47" s="398" t="s">
        <v>775</v>
      </c>
      <c r="AI47" s="224"/>
      <c r="AJ47" s="224"/>
      <c r="AK47" s="224"/>
      <c r="AL47" s="224"/>
      <c r="AM47" s="224"/>
      <c r="AN47" s="92"/>
      <c r="AO47" s="224"/>
      <c r="AP47" s="224"/>
      <c r="AQ47" s="224"/>
      <c r="AR47" s="224"/>
      <c r="AS47" s="224"/>
      <c r="AT47" s="224"/>
      <c r="AU47" s="224"/>
      <c r="AV47" s="224"/>
      <c r="AW47" s="224"/>
      <c r="AX47" s="224"/>
      <c r="AY47" s="224"/>
      <c r="AZ47" s="224"/>
      <c r="BA47" s="224"/>
      <c r="BB47" s="224"/>
      <c r="BC47" s="224"/>
      <c r="BD47" s="224"/>
      <c r="BE47" s="224"/>
      <c r="BF47" s="224"/>
      <c r="BG47" s="92"/>
      <c r="BH47" s="92"/>
      <c r="BI47" s="92"/>
      <c r="BJ47" s="92"/>
      <c r="BK47" s="92"/>
      <c r="BL47" s="92"/>
      <c r="BN47" s="92"/>
      <c r="BO47" s="92"/>
      <c r="BP47" s="92"/>
      <c r="BQ47" s="92"/>
      <c r="BT47" s="92"/>
      <c r="BU47" s="92"/>
      <c r="BV47" s="92"/>
      <c r="BW47" s="92"/>
      <c r="BX47" s="92"/>
      <c r="BY47" s="92"/>
      <c r="BZ47" s="92"/>
      <c r="CA47" s="92"/>
      <c r="CB47" s="92"/>
      <c r="CC47" s="92"/>
      <c r="CD47" s="92"/>
      <c r="CE47" s="92"/>
      <c r="CF47" s="92"/>
      <c r="CG47" s="92"/>
      <c r="CH47" s="92"/>
      <c r="CI47" s="92"/>
      <c r="CJ47" s="92"/>
      <c r="CK47" s="92"/>
      <c r="CL47" s="92"/>
      <c r="CM47" s="92"/>
    </row>
    <row r="48" spans="1:91" s="42" customFormat="1" ht="12.75" customHeight="1" x14ac:dyDescent="0.15">
      <c r="A48" s="29">
        <v>6</v>
      </c>
      <c r="B48" s="29"/>
      <c r="C48" s="44"/>
      <c r="D48" s="45"/>
      <c r="E48" s="46" t="s">
        <v>109</v>
      </c>
      <c r="F48" s="47"/>
      <c r="G48" s="47"/>
      <c r="H48" s="45"/>
      <c r="I48" s="47"/>
      <c r="J48" s="47"/>
      <c r="K48" s="47"/>
      <c r="L48" s="47"/>
      <c r="M48" s="47"/>
      <c r="N48" s="47"/>
      <c r="O48" s="47"/>
      <c r="P48" s="48"/>
      <c r="Q48" s="47"/>
      <c r="R48" s="49"/>
      <c r="S48" s="49"/>
      <c r="T48" s="16"/>
      <c r="U48" s="404"/>
      <c r="V48" s="405"/>
      <c r="W48" s="405"/>
      <c r="X48" s="394"/>
      <c r="Y48" s="405"/>
      <c r="Z48" s="405"/>
      <c r="AA48" s="401"/>
      <c r="AB48" s="399"/>
      <c r="AC48" s="394"/>
      <c r="AD48" s="394"/>
      <c r="AE48" s="394"/>
      <c r="AF48" s="398"/>
      <c r="AG48" s="398"/>
      <c r="AH48" s="398"/>
      <c r="AI48" s="224"/>
      <c r="AJ48" s="224"/>
      <c r="AK48" s="224"/>
      <c r="AL48" s="224"/>
      <c r="AM48" s="224"/>
      <c r="AN48" s="224"/>
      <c r="AO48" s="224"/>
      <c r="AP48" s="224"/>
      <c r="AQ48" s="224"/>
      <c r="AR48" s="224"/>
      <c r="AS48" s="224"/>
      <c r="AT48" s="224"/>
      <c r="AU48" s="224"/>
      <c r="AV48" s="224"/>
      <c r="AW48" s="224"/>
      <c r="AX48" s="224"/>
      <c r="AY48" s="224"/>
      <c r="AZ48" s="224"/>
      <c r="BA48" s="224"/>
      <c r="BB48" s="224"/>
      <c r="BC48" s="224"/>
      <c r="BD48" s="224"/>
      <c r="BE48" s="224"/>
      <c r="BF48" s="224"/>
      <c r="BG48" s="92"/>
      <c r="BH48" s="92"/>
      <c r="BI48" s="92"/>
      <c r="BJ48" s="92"/>
      <c r="BK48" s="92"/>
      <c r="BL48" s="92"/>
      <c r="BN48" s="92"/>
      <c r="BO48" s="92"/>
      <c r="BP48" s="92"/>
      <c r="BQ48" s="92"/>
      <c r="BT48" s="92"/>
      <c r="BU48" s="92"/>
      <c r="BV48" s="92"/>
      <c r="BW48" s="92"/>
      <c r="BX48" s="92"/>
      <c r="BY48" s="92"/>
      <c r="BZ48" s="92"/>
      <c r="CA48" s="92"/>
      <c r="CB48" s="92"/>
      <c r="CC48" s="92"/>
      <c r="CD48" s="92"/>
      <c r="CE48" s="92"/>
      <c r="CF48" s="92"/>
      <c r="CG48" s="92"/>
      <c r="CH48" s="92"/>
      <c r="CI48" s="92"/>
      <c r="CJ48" s="92"/>
      <c r="CK48" s="92"/>
      <c r="CL48" s="92"/>
      <c r="CM48" s="92"/>
    </row>
    <row r="49" spans="1:91" s="42" customFormat="1" ht="16.5" customHeight="1" x14ac:dyDescent="0.15">
      <c r="A49" s="50" t="s">
        <v>270</v>
      </c>
      <c r="B49" s="34" t="s">
        <v>16</v>
      </c>
      <c r="C49" s="51" t="s">
        <v>247</v>
      </c>
      <c r="D49" s="52"/>
      <c r="E49" s="74" t="s">
        <v>283</v>
      </c>
      <c r="F49" s="42">
        <f>IF(E49="","",MATCH(E49,AF49:BB49,0))</f>
        <v>1</v>
      </c>
      <c r="H49" s="52"/>
      <c r="P49" s="56"/>
      <c r="R49" s="55" t="str">
        <f>IF(F49="","",INDEX(AF50:BB50,1,F49))</f>
        <v>無記号</v>
      </c>
      <c r="S49" s="31" t="str">
        <f>IF(R49="","",IF(R49="無記号","",R49))</f>
        <v/>
      </c>
      <c r="T49" s="17"/>
      <c r="U49" s="404"/>
      <c r="V49" s="405"/>
      <c r="W49" s="405"/>
      <c r="X49" s="394"/>
      <c r="Y49" s="405"/>
      <c r="Z49" s="405"/>
      <c r="AA49" s="401"/>
      <c r="AB49" s="399"/>
      <c r="AC49" s="394"/>
      <c r="AD49" s="394"/>
      <c r="AE49" s="394"/>
      <c r="AF49" s="224" t="s">
        <v>283</v>
      </c>
      <c r="AG49" s="224" t="s">
        <v>310</v>
      </c>
      <c r="AH49" s="224" t="s">
        <v>117</v>
      </c>
      <c r="AI49" s="224"/>
      <c r="AJ49" s="224"/>
      <c r="AK49" s="224"/>
      <c r="AL49" s="224"/>
      <c r="AM49" s="224"/>
      <c r="AN49" s="224"/>
      <c r="AO49" s="224"/>
      <c r="AP49" s="224"/>
      <c r="AQ49" s="224"/>
      <c r="AR49" s="224"/>
      <c r="AS49" s="224"/>
      <c r="AT49" s="224"/>
      <c r="AU49" s="224"/>
      <c r="AV49" s="224"/>
      <c r="AW49" s="224"/>
      <c r="AX49" s="224"/>
      <c r="AY49" s="224"/>
      <c r="AZ49" s="224"/>
      <c r="BA49" s="224"/>
      <c r="BB49" s="224"/>
      <c r="BC49" s="224"/>
      <c r="BD49" s="224"/>
      <c r="BE49" s="224"/>
      <c r="BF49" s="224"/>
      <c r="BG49" s="92"/>
      <c r="BH49" s="92"/>
      <c r="BI49" s="92"/>
      <c r="BJ49" s="92"/>
      <c r="BK49" s="92"/>
      <c r="BL49" s="92"/>
      <c r="BN49" s="92"/>
      <c r="BO49" s="92"/>
      <c r="BP49" s="92"/>
      <c r="BQ49" s="92"/>
      <c r="BT49" s="92"/>
      <c r="BU49" s="92"/>
      <c r="BV49" s="92"/>
      <c r="BW49" s="92"/>
      <c r="BX49" s="92"/>
      <c r="BY49" s="92"/>
      <c r="BZ49" s="92"/>
      <c r="CA49" s="92"/>
      <c r="CB49" s="92"/>
      <c r="CC49" s="92"/>
      <c r="CD49" s="92"/>
      <c r="CE49" s="92"/>
      <c r="CF49" s="92"/>
      <c r="CG49" s="92"/>
      <c r="CH49" s="92"/>
      <c r="CI49" s="92"/>
      <c r="CJ49" s="92"/>
      <c r="CK49" s="92"/>
      <c r="CL49" s="92"/>
      <c r="CM49" s="92"/>
    </row>
    <row r="50" spans="1:91" s="42" customFormat="1" ht="35.25" customHeight="1" x14ac:dyDescent="0.15">
      <c r="A50" s="28"/>
      <c r="B50" s="29"/>
      <c r="C50" s="57"/>
      <c r="D50" s="58"/>
      <c r="E50" s="67"/>
      <c r="F50" s="59"/>
      <c r="G50" s="59"/>
      <c r="H50" s="58"/>
      <c r="I50" s="59"/>
      <c r="J50" s="59"/>
      <c r="K50" s="59"/>
      <c r="L50" s="59"/>
      <c r="M50" s="59"/>
      <c r="N50" s="59"/>
      <c r="O50" s="59"/>
      <c r="P50" s="60"/>
      <c r="Q50" s="59"/>
      <c r="R50" s="61"/>
      <c r="S50" s="61"/>
      <c r="T50" s="15"/>
      <c r="U50" s="404"/>
      <c r="V50" s="405"/>
      <c r="W50" s="405"/>
      <c r="X50" s="394"/>
      <c r="Y50" s="405"/>
      <c r="Z50" s="405"/>
      <c r="AA50" s="401"/>
      <c r="AB50" s="399"/>
      <c r="AC50" s="394"/>
      <c r="AD50" s="394"/>
      <c r="AE50" s="394"/>
      <c r="AF50" s="224" t="s">
        <v>108</v>
      </c>
      <c r="AG50" s="398" t="s">
        <v>776</v>
      </c>
      <c r="AH50" s="398" t="s">
        <v>777</v>
      </c>
      <c r="AI50" s="224"/>
      <c r="AJ50" s="224"/>
      <c r="AK50" s="224"/>
      <c r="AL50" s="224"/>
      <c r="AM50" s="224"/>
      <c r="AN50" s="224"/>
      <c r="AO50" s="224"/>
      <c r="AP50" s="224"/>
      <c r="AQ50" s="224"/>
      <c r="AR50" s="224"/>
      <c r="AS50" s="224"/>
      <c r="AT50" s="224"/>
      <c r="AU50" s="224"/>
      <c r="AV50" s="224"/>
      <c r="AW50" s="224"/>
      <c r="AX50" s="224"/>
      <c r="AY50" s="224"/>
      <c r="AZ50" s="224"/>
      <c r="BA50" s="224"/>
      <c r="BB50" s="224"/>
      <c r="BC50" s="224"/>
      <c r="BD50" s="224"/>
      <c r="BE50" s="224"/>
      <c r="BF50" s="224"/>
      <c r="BG50" s="92"/>
      <c r="BH50" s="92"/>
      <c r="BI50" s="92"/>
      <c r="BJ50" s="92"/>
      <c r="BK50" s="92"/>
      <c r="BL50" s="92"/>
      <c r="BN50" s="92"/>
      <c r="BO50" s="92"/>
      <c r="BP50" s="92"/>
      <c r="BQ50" s="92"/>
      <c r="BT50" s="92"/>
      <c r="BU50" s="92"/>
      <c r="BV50" s="92"/>
      <c r="BW50" s="92"/>
      <c r="BX50" s="92"/>
      <c r="BY50" s="92"/>
      <c r="BZ50" s="92"/>
      <c r="CA50" s="92"/>
      <c r="CB50" s="92"/>
      <c r="CC50" s="92"/>
      <c r="CD50" s="92"/>
      <c r="CE50" s="92"/>
      <c r="CF50" s="92"/>
      <c r="CG50" s="92"/>
      <c r="CH50" s="92"/>
      <c r="CI50" s="92"/>
      <c r="CJ50" s="92"/>
      <c r="CK50" s="92"/>
      <c r="CL50" s="92"/>
      <c r="CM50" s="92"/>
    </row>
    <row r="51" spans="1:91" s="42" customFormat="1" ht="16.5" hidden="1" customHeight="1" x14ac:dyDescent="0.15">
      <c r="A51" s="28"/>
      <c r="B51" s="29"/>
      <c r="C51" s="43"/>
      <c r="E51" s="63"/>
      <c r="R51" s="31"/>
      <c r="S51" s="31"/>
      <c r="T51" s="1"/>
      <c r="U51" s="404"/>
      <c r="V51" s="405"/>
      <c r="W51" s="405"/>
      <c r="X51" s="394"/>
      <c r="Y51" s="405"/>
      <c r="Z51" s="405"/>
      <c r="AA51" s="408"/>
      <c r="AB51" s="395"/>
      <c r="AC51" s="396"/>
      <c r="AD51" s="396"/>
      <c r="AE51" s="394"/>
      <c r="AF51" s="224"/>
      <c r="AG51" s="398"/>
      <c r="AH51" s="398"/>
      <c r="AI51" s="224"/>
      <c r="AJ51" s="224"/>
      <c r="AK51" s="224"/>
      <c r="AL51" s="224"/>
      <c r="AM51" s="224"/>
      <c r="AN51" s="224"/>
      <c r="AO51" s="224"/>
      <c r="AP51" s="224"/>
      <c r="AQ51" s="224"/>
      <c r="AR51" s="224"/>
      <c r="AS51" s="224"/>
      <c r="AT51" s="224"/>
      <c r="AU51" s="224"/>
      <c r="AV51" s="224"/>
      <c r="AW51" s="224"/>
      <c r="AX51" s="224"/>
      <c r="AY51" s="224"/>
      <c r="AZ51" s="224"/>
      <c r="BA51" s="224"/>
      <c r="BB51" s="224"/>
      <c r="BC51" s="224"/>
      <c r="BD51" s="224"/>
      <c r="BE51" s="224"/>
      <c r="BF51" s="224"/>
      <c r="BG51" s="92"/>
      <c r="BH51" s="92"/>
      <c r="BI51" s="92"/>
      <c r="BJ51" s="92"/>
      <c r="BK51" s="92"/>
      <c r="BL51" s="92"/>
      <c r="BN51" s="92"/>
      <c r="BO51" s="92"/>
      <c r="BP51" s="92"/>
      <c r="BQ51" s="92"/>
      <c r="BT51" s="92"/>
      <c r="BU51" s="92"/>
      <c r="BV51" s="92"/>
      <c r="BW51" s="92"/>
      <c r="BX51" s="92"/>
      <c r="BY51" s="92"/>
      <c r="BZ51" s="92"/>
      <c r="CA51" s="92"/>
      <c r="CB51" s="92"/>
      <c r="CC51" s="92"/>
      <c r="CD51" s="92"/>
      <c r="CE51" s="92"/>
      <c r="CF51" s="92"/>
      <c r="CG51" s="92"/>
      <c r="CH51" s="92"/>
      <c r="CI51" s="92"/>
      <c r="CJ51" s="92"/>
      <c r="CK51" s="92"/>
      <c r="CL51" s="92"/>
      <c r="CM51" s="92"/>
    </row>
    <row r="52" spans="1:91" s="42" customFormat="1" ht="16.5" hidden="1" customHeight="1" x14ac:dyDescent="0.15">
      <c r="A52" s="28"/>
      <c r="B52" s="29"/>
      <c r="C52" s="43"/>
      <c r="E52" s="63"/>
      <c r="R52" s="31" t="s">
        <v>112</v>
      </c>
      <c r="S52" s="31" t="str">
        <f>IF(AND(S58="",S61="",S67=""),"","-")</f>
        <v/>
      </c>
      <c r="T52" s="1"/>
      <c r="U52" s="404"/>
      <c r="V52" s="405"/>
      <c r="W52" s="405"/>
      <c r="X52" s="394"/>
      <c r="Y52" s="405"/>
      <c r="Z52" s="405"/>
      <c r="AA52" s="408"/>
      <c r="AB52" s="395"/>
      <c r="AC52" s="396"/>
      <c r="AD52" s="396"/>
      <c r="AE52" s="394"/>
      <c r="AF52" s="224"/>
      <c r="AG52" s="224"/>
      <c r="AH52" s="224"/>
      <c r="AI52" s="224"/>
      <c r="AJ52" s="224"/>
      <c r="AK52" s="224"/>
      <c r="AL52" s="224"/>
      <c r="AM52" s="224"/>
      <c r="AN52" s="224"/>
      <c r="AO52" s="224"/>
      <c r="AP52" s="224"/>
      <c r="AQ52" s="224"/>
      <c r="AR52" s="224"/>
      <c r="AS52" s="224"/>
      <c r="AT52" s="224"/>
      <c r="AU52" s="224"/>
      <c r="AV52" s="224"/>
      <c r="AW52" s="224"/>
      <c r="AX52" s="224"/>
      <c r="AY52" s="224"/>
      <c r="AZ52" s="224"/>
      <c r="BA52" s="224"/>
      <c r="BB52" s="224"/>
      <c r="BC52" s="224"/>
      <c r="BD52" s="224"/>
      <c r="BE52" s="224"/>
      <c r="BF52" s="224"/>
      <c r="BG52" s="92"/>
      <c r="BH52" s="92"/>
      <c r="BI52" s="92"/>
      <c r="BJ52" s="92"/>
      <c r="BK52" s="92"/>
      <c r="BL52" s="92"/>
      <c r="BN52" s="92"/>
      <c r="BO52" s="92"/>
      <c r="BP52" s="92"/>
      <c r="BQ52" s="92"/>
      <c r="BT52" s="92"/>
      <c r="BU52" s="92"/>
      <c r="BV52" s="92"/>
      <c r="BW52" s="92"/>
      <c r="BX52" s="92"/>
      <c r="BY52" s="92"/>
      <c r="BZ52" s="92"/>
      <c r="CA52" s="92"/>
      <c r="CB52" s="92"/>
      <c r="CC52" s="92"/>
      <c r="CD52" s="92"/>
      <c r="CE52" s="92"/>
      <c r="CF52" s="92"/>
      <c r="CG52" s="92"/>
      <c r="CH52" s="92"/>
      <c r="CI52" s="92"/>
      <c r="CJ52" s="92"/>
      <c r="CK52" s="92"/>
      <c r="CL52" s="92"/>
      <c r="CM52" s="92"/>
    </row>
    <row r="53" spans="1:91" s="42" customFormat="1" ht="16.5" hidden="1" customHeight="1" x14ac:dyDescent="0.15">
      <c r="A53" s="28"/>
      <c r="B53" s="29"/>
      <c r="C53" s="43"/>
      <c r="R53" s="31"/>
      <c r="S53" s="31"/>
      <c r="T53" s="1"/>
      <c r="U53" s="404"/>
      <c r="V53" s="405"/>
      <c r="W53" s="405"/>
      <c r="X53" s="394"/>
      <c r="Y53" s="405"/>
      <c r="Z53" s="405"/>
      <c r="AA53" s="408"/>
      <c r="AB53" s="408"/>
      <c r="AC53" s="396"/>
      <c r="AD53" s="396"/>
      <c r="AE53" s="394"/>
      <c r="AF53" s="224"/>
      <c r="AG53" s="224"/>
      <c r="AH53" s="224"/>
      <c r="AI53" s="224"/>
      <c r="AJ53" s="224"/>
      <c r="AK53" s="224"/>
      <c r="AL53" s="224"/>
      <c r="AM53" s="224"/>
      <c r="AN53" s="224"/>
      <c r="AO53" s="224"/>
      <c r="AP53" s="224"/>
      <c r="AQ53" s="224"/>
      <c r="AR53" s="224"/>
      <c r="AS53" s="224"/>
      <c r="AT53" s="224"/>
      <c r="AU53" s="224"/>
      <c r="AV53" s="224"/>
      <c r="AW53" s="224"/>
      <c r="AX53" s="224"/>
      <c r="AY53" s="224"/>
      <c r="AZ53" s="224"/>
      <c r="BA53" s="224"/>
      <c r="BB53" s="224"/>
      <c r="BC53" s="224"/>
      <c r="BD53" s="224"/>
      <c r="BE53" s="224"/>
      <c r="BF53" s="224"/>
      <c r="BG53" s="92"/>
      <c r="BH53" s="92"/>
      <c r="BI53" s="92"/>
      <c r="BJ53" s="92"/>
      <c r="BK53" s="92"/>
      <c r="BL53" s="92"/>
      <c r="BN53" s="92"/>
      <c r="BO53" s="92"/>
      <c r="BP53" s="92"/>
      <c r="BQ53" s="92"/>
      <c r="BT53" s="92"/>
      <c r="BU53" s="92"/>
      <c r="BV53" s="92"/>
      <c r="BW53" s="92"/>
      <c r="BX53" s="92"/>
      <c r="BY53" s="92"/>
      <c r="BZ53" s="92"/>
      <c r="CA53" s="92"/>
      <c r="CB53" s="92"/>
      <c r="CC53" s="92"/>
      <c r="CD53" s="92"/>
      <c r="CE53" s="92"/>
      <c r="CF53" s="92"/>
      <c r="CG53" s="92"/>
      <c r="CH53" s="92"/>
      <c r="CI53" s="92"/>
      <c r="CJ53" s="92"/>
      <c r="CK53" s="92"/>
      <c r="CL53" s="92"/>
      <c r="CM53" s="92"/>
    </row>
    <row r="54" spans="1:91" s="42" customFormat="1" ht="12.75" hidden="1" customHeight="1" x14ac:dyDescent="0.15">
      <c r="A54" s="29">
        <v>6</v>
      </c>
      <c r="B54" s="29"/>
      <c r="C54" s="44"/>
      <c r="D54" s="45"/>
      <c r="E54" s="66" t="s">
        <v>110</v>
      </c>
      <c r="F54" s="47"/>
      <c r="G54" s="47"/>
      <c r="H54" s="45"/>
      <c r="I54" s="47"/>
      <c r="J54" s="47"/>
      <c r="K54" s="47"/>
      <c r="L54" s="47"/>
      <c r="M54" s="47"/>
      <c r="N54" s="47"/>
      <c r="O54" s="47"/>
      <c r="P54" s="48"/>
      <c r="Q54" s="47"/>
      <c r="R54" s="49"/>
      <c r="S54" s="49"/>
      <c r="T54" s="16"/>
      <c r="U54" s="404"/>
      <c r="V54" s="405"/>
      <c r="W54" s="405"/>
      <c r="X54" s="394"/>
      <c r="Y54" s="405"/>
      <c r="Z54" s="405"/>
      <c r="AA54" s="408"/>
      <c r="AB54" s="408"/>
      <c r="AC54" s="396"/>
      <c r="AD54" s="396"/>
      <c r="AE54" s="394"/>
      <c r="AF54" s="224"/>
      <c r="AG54" s="224"/>
      <c r="AH54" s="224"/>
      <c r="AI54" s="224"/>
      <c r="AJ54" s="224"/>
      <c r="AK54" s="224"/>
      <c r="AL54" s="224"/>
      <c r="AM54" s="224"/>
      <c r="AN54" s="224"/>
      <c r="AO54" s="224"/>
      <c r="AP54" s="224"/>
      <c r="AQ54" s="224"/>
      <c r="AR54" s="224"/>
      <c r="AS54" s="224"/>
      <c r="AT54" s="224"/>
      <c r="AU54" s="224"/>
      <c r="AV54" s="224"/>
      <c r="AW54" s="224"/>
      <c r="AX54" s="224"/>
      <c r="AY54" s="224"/>
      <c r="AZ54" s="224"/>
      <c r="BA54" s="224"/>
      <c r="BB54" s="224"/>
      <c r="BC54" s="224"/>
      <c r="BD54" s="224"/>
      <c r="BE54" s="224"/>
      <c r="BF54" s="224"/>
      <c r="BG54" s="92"/>
      <c r="BH54" s="92"/>
      <c r="BI54" s="92"/>
      <c r="BJ54" s="92"/>
      <c r="BK54" s="92"/>
      <c r="BL54" s="92"/>
      <c r="BN54" s="92"/>
      <c r="BO54" s="92"/>
      <c r="BP54" s="92"/>
      <c r="BQ54" s="92"/>
      <c r="BT54" s="92"/>
      <c r="BU54" s="92"/>
      <c r="BV54" s="92"/>
      <c r="BW54" s="92"/>
      <c r="BX54" s="92"/>
      <c r="BY54" s="92"/>
      <c r="BZ54" s="92"/>
      <c r="CA54" s="92"/>
      <c r="CB54" s="92"/>
      <c r="CC54" s="92"/>
      <c r="CD54" s="92"/>
      <c r="CE54" s="92"/>
      <c r="CF54" s="92"/>
      <c r="CG54" s="92"/>
      <c r="CH54" s="92"/>
      <c r="CI54" s="92"/>
      <c r="CJ54" s="92"/>
      <c r="CK54" s="92"/>
      <c r="CL54" s="92"/>
      <c r="CM54" s="92"/>
    </row>
    <row r="55" spans="1:91" s="42" customFormat="1" ht="16.5" hidden="1" customHeight="1" x14ac:dyDescent="0.15">
      <c r="A55" s="50" t="s">
        <v>270</v>
      </c>
      <c r="B55" s="34" t="s">
        <v>17</v>
      </c>
      <c r="C55" s="51" t="s">
        <v>245</v>
      </c>
      <c r="D55" s="52"/>
      <c r="E55" s="213"/>
      <c r="F55" s="42" t="str">
        <f>IF(E55="","",MATCH(E55,AF55:BB55,0))</f>
        <v/>
      </c>
      <c r="H55" s="52"/>
      <c r="P55" s="56"/>
      <c r="R55" s="55" t="str">
        <f>IF(F55="","",INDEX(AF56:BB56,1,F55))</f>
        <v/>
      </c>
      <c r="S55" s="31" t="str">
        <f>IF(R55="","",IF(R55="無記号","",R55))</f>
        <v/>
      </c>
      <c r="T55" s="17"/>
      <c r="U55" s="404"/>
      <c r="V55" s="405"/>
      <c r="W55" s="405"/>
      <c r="X55" s="394"/>
      <c r="Y55" s="405"/>
      <c r="Z55" s="405"/>
      <c r="AA55" s="408"/>
      <c r="AB55" s="408"/>
      <c r="AC55" s="396"/>
      <c r="AD55" s="396"/>
      <c r="AE55" s="394"/>
      <c r="AF55" s="224" t="s">
        <v>93</v>
      </c>
      <c r="AG55" s="224" t="s">
        <v>94</v>
      </c>
      <c r="AH55" s="224" t="s">
        <v>95</v>
      </c>
      <c r="AI55" s="224" t="s">
        <v>96</v>
      </c>
      <c r="AJ55" s="224" t="s">
        <v>97</v>
      </c>
      <c r="AK55" s="224" t="s">
        <v>98</v>
      </c>
      <c r="AL55" s="224" t="s">
        <v>99</v>
      </c>
      <c r="AM55" s="224" t="s">
        <v>100</v>
      </c>
      <c r="AN55" s="224" t="s">
        <v>101</v>
      </c>
      <c r="AO55" s="224" t="s">
        <v>102</v>
      </c>
      <c r="AP55" s="224" t="s">
        <v>103</v>
      </c>
      <c r="AQ55" s="224" t="s">
        <v>104</v>
      </c>
      <c r="AR55" s="224" t="s">
        <v>105</v>
      </c>
      <c r="AS55" s="224" t="s">
        <v>106</v>
      </c>
      <c r="AT55" s="224" t="s">
        <v>107</v>
      </c>
      <c r="AU55" s="224" t="s">
        <v>271</v>
      </c>
      <c r="AV55" s="224"/>
      <c r="AW55" s="224"/>
      <c r="AX55" s="224"/>
      <c r="AY55" s="224"/>
      <c r="AZ55" s="224"/>
      <c r="BA55" s="224"/>
      <c r="BB55" s="224"/>
      <c r="BC55" s="224"/>
      <c r="BD55" s="224"/>
      <c r="BE55" s="224"/>
      <c r="BF55" s="224"/>
      <c r="BG55" s="92"/>
      <c r="BH55" s="92"/>
      <c r="BI55" s="92"/>
      <c r="BJ55" s="92"/>
      <c r="BK55" s="92"/>
      <c r="BL55" s="92"/>
      <c r="BN55" s="92"/>
      <c r="BO55" s="92"/>
      <c r="BP55" s="92"/>
      <c r="BQ55" s="92"/>
      <c r="BT55" s="92"/>
      <c r="BU55" s="92"/>
      <c r="BV55" s="92"/>
      <c r="BW55" s="92"/>
      <c r="BX55" s="92"/>
      <c r="BY55" s="92"/>
      <c r="BZ55" s="92"/>
      <c r="CA55" s="92"/>
      <c r="CB55" s="92"/>
      <c r="CC55" s="92"/>
      <c r="CD55" s="92"/>
      <c r="CE55" s="92"/>
      <c r="CF55" s="92"/>
      <c r="CG55" s="92"/>
      <c r="CH55" s="92"/>
      <c r="CI55" s="92"/>
      <c r="CJ55" s="92"/>
      <c r="CK55" s="92"/>
      <c r="CL55" s="92"/>
      <c r="CM55" s="92"/>
    </row>
    <row r="56" spans="1:91" s="42" customFormat="1" ht="204.75" hidden="1" customHeight="1" x14ac:dyDescent="0.15">
      <c r="A56" s="50" t="s">
        <v>308</v>
      </c>
      <c r="B56" s="29"/>
      <c r="C56" s="57"/>
      <c r="D56" s="58"/>
      <c r="E56" s="68"/>
      <c r="F56" s="59"/>
      <c r="G56" s="59"/>
      <c r="H56" s="58"/>
      <c r="I56" s="59"/>
      <c r="J56" s="59"/>
      <c r="K56" s="59"/>
      <c r="L56" s="59"/>
      <c r="M56" s="59"/>
      <c r="N56" s="59"/>
      <c r="O56" s="59"/>
      <c r="P56" s="60"/>
      <c r="Q56" s="59"/>
      <c r="R56" s="61"/>
      <c r="S56" s="61"/>
      <c r="T56" s="15"/>
      <c r="U56" s="404"/>
      <c r="V56" s="405"/>
      <c r="W56" s="405"/>
      <c r="X56" s="394"/>
      <c r="Y56" s="405"/>
      <c r="Z56" s="405"/>
      <c r="AA56" s="408"/>
      <c r="AB56" s="408"/>
      <c r="AC56" s="396"/>
      <c r="AD56" s="396"/>
      <c r="AE56" s="394"/>
      <c r="AF56" s="398" t="s">
        <v>778</v>
      </c>
      <c r="AG56" s="398" t="s">
        <v>779</v>
      </c>
      <c r="AH56" s="398" t="s">
        <v>780</v>
      </c>
      <c r="AI56" s="398" t="s">
        <v>781</v>
      </c>
      <c r="AJ56" s="398" t="s">
        <v>782</v>
      </c>
      <c r="AK56" s="398" t="s">
        <v>783</v>
      </c>
      <c r="AL56" s="398" t="s">
        <v>784</v>
      </c>
      <c r="AM56" s="398" t="s">
        <v>785</v>
      </c>
      <c r="AN56" s="398" t="s">
        <v>786</v>
      </c>
      <c r="AO56" s="398" t="s">
        <v>787</v>
      </c>
      <c r="AP56" s="398" t="s">
        <v>788</v>
      </c>
      <c r="AQ56" s="398" t="s">
        <v>789</v>
      </c>
      <c r="AR56" s="398" t="s">
        <v>790</v>
      </c>
      <c r="AS56" s="398" t="s">
        <v>791</v>
      </c>
      <c r="AT56" s="398" t="s">
        <v>792</v>
      </c>
      <c r="AU56" s="398" t="s">
        <v>793</v>
      </c>
      <c r="AV56" s="224"/>
      <c r="AW56" s="224"/>
      <c r="AX56" s="224"/>
      <c r="AY56" s="224"/>
      <c r="AZ56" s="224"/>
      <c r="BA56" s="224"/>
      <c r="BB56" s="224"/>
      <c r="BC56" s="224"/>
      <c r="BD56" s="224"/>
      <c r="BE56" s="224"/>
      <c r="BF56" s="224"/>
      <c r="BG56" s="92"/>
      <c r="BH56" s="92"/>
      <c r="BI56" s="92"/>
      <c r="BJ56" s="92"/>
      <c r="BK56" s="92"/>
      <c r="BL56" s="92"/>
      <c r="BN56" s="92"/>
      <c r="BO56" s="92"/>
      <c r="BP56" s="92"/>
      <c r="BQ56" s="92"/>
      <c r="BT56" s="92"/>
      <c r="BU56" s="92"/>
      <c r="BV56" s="92"/>
      <c r="BW56" s="92"/>
      <c r="BX56" s="92"/>
      <c r="BY56" s="92"/>
      <c r="BZ56" s="92"/>
      <c r="CA56" s="92"/>
      <c r="CB56" s="92"/>
      <c r="CC56" s="92"/>
      <c r="CD56" s="92"/>
      <c r="CE56" s="92"/>
      <c r="CF56" s="92"/>
      <c r="CG56" s="92"/>
      <c r="CH56" s="92"/>
      <c r="CI56" s="92"/>
      <c r="CJ56" s="92"/>
      <c r="CK56" s="92"/>
      <c r="CL56" s="92"/>
      <c r="CM56" s="92"/>
    </row>
    <row r="57" spans="1:91" s="42" customFormat="1" ht="16.5" customHeight="1" x14ac:dyDescent="0.15">
      <c r="A57" s="29">
        <v>7</v>
      </c>
      <c r="B57" s="29"/>
      <c r="C57" s="44"/>
      <c r="D57" s="45"/>
      <c r="E57" s="46"/>
      <c r="F57" s="47"/>
      <c r="G57" s="48"/>
      <c r="H57" s="45"/>
      <c r="I57" s="47"/>
      <c r="J57" s="47"/>
      <c r="K57" s="47"/>
      <c r="L57" s="47"/>
      <c r="M57" s="47"/>
      <c r="N57" s="47"/>
      <c r="O57" s="47"/>
      <c r="P57" s="48"/>
      <c r="Q57" s="45"/>
      <c r="R57" s="49"/>
      <c r="S57" s="49"/>
      <c r="T57" s="16"/>
      <c r="U57" s="404"/>
      <c r="V57" s="405"/>
      <c r="W57" s="405"/>
      <c r="X57" s="394"/>
      <c r="Y57" s="405"/>
      <c r="Z57" s="405"/>
      <c r="AA57" s="408"/>
      <c r="AB57" s="408"/>
      <c r="AC57" s="396"/>
      <c r="AD57" s="396"/>
      <c r="AE57" s="394"/>
      <c r="AF57" s="398"/>
      <c r="AG57" s="398"/>
      <c r="AH57" s="398"/>
      <c r="AI57" s="398"/>
      <c r="AJ57" s="398"/>
      <c r="AK57" s="398"/>
      <c r="AL57" s="398"/>
      <c r="AM57" s="398"/>
      <c r="AN57" s="398"/>
      <c r="AO57" s="398"/>
      <c r="AP57" s="398"/>
      <c r="AQ57" s="398"/>
      <c r="AR57" s="398"/>
      <c r="AS57" s="398"/>
      <c r="AT57" s="398"/>
      <c r="AU57" s="398"/>
      <c r="AV57" s="224"/>
      <c r="AW57" s="224"/>
      <c r="AX57" s="224"/>
      <c r="AY57" s="224"/>
      <c r="AZ57" s="224"/>
      <c r="BA57" s="224"/>
      <c r="BB57" s="224"/>
      <c r="BC57" s="224"/>
      <c r="BD57" s="224"/>
      <c r="BE57" s="224"/>
      <c r="BF57" s="224"/>
      <c r="BG57" s="92"/>
      <c r="BH57" s="92"/>
      <c r="BI57" s="92"/>
      <c r="BJ57" s="92"/>
      <c r="BK57" s="92"/>
      <c r="BL57" s="92"/>
      <c r="BN57" s="92"/>
      <c r="BO57" s="92"/>
      <c r="BP57" s="92"/>
      <c r="BQ57" s="92"/>
      <c r="BT57" s="92"/>
      <c r="BU57" s="92"/>
      <c r="BV57" s="92"/>
      <c r="BW57" s="92"/>
      <c r="BX57" s="92"/>
      <c r="BY57" s="92"/>
      <c r="BZ57" s="92"/>
      <c r="CA57" s="92"/>
      <c r="CB57" s="92"/>
      <c r="CC57" s="92"/>
      <c r="CD57" s="92"/>
      <c r="CE57" s="92"/>
      <c r="CF57" s="92"/>
      <c r="CG57" s="92"/>
      <c r="CH57" s="92"/>
      <c r="CI57" s="92"/>
      <c r="CJ57" s="92"/>
      <c r="CK57" s="92"/>
      <c r="CL57" s="92"/>
      <c r="CM57" s="92"/>
    </row>
    <row r="58" spans="1:91" s="42" customFormat="1" ht="16.5" customHeight="1" x14ac:dyDescent="0.15">
      <c r="A58" s="222" t="s">
        <v>270</v>
      </c>
      <c r="B58" s="34" t="s">
        <v>18</v>
      </c>
      <c r="C58" s="51" t="s">
        <v>9</v>
      </c>
      <c r="D58" s="52"/>
      <c r="E58" s="74" t="s">
        <v>416</v>
      </c>
      <c r="F58" s="42">
        <f>IF(E58="","",MATCH(E58,AF58:BB58,0))</f>
        <v>1</v>
      </c>
      <c r="G58" s="56"/>
      <c r="H58" s="52"/>
      <c r="P58" s="56"/>
      <c r="Q58" s="52"/>
      <c r="R58" s="55" t="str">
        <f>IF(F58="","",INDEX(AF59:BB59,1,F58))</f>
        <v>無記号</v>
      </c>
      <c r="S58" s="31" t="str">
        <f>IF(R58="","",IF(R58="無記号","",R58))</f>
        <v/>
      </c>
      <c r="T58" s="17"/>
      <c r="U58" s="404"/>
      <c r="V58" s="405"/>
      <c r="W58" s="405"/>
      <c r="X58" s="394"/>
      <c r="Y58" s="405"/>
      <c r="Z58" s="405"/>
      <c r="AA58" s="408"/>
      <c r="AB58" s="408"/>
      <c r="AC58" s="396"/>
      <c r="AD58" s="396"/>
      <c r="AE58" s="394"/>
      <c r="AF58" s="224" t="s">
        <v>794</v>
      </c>
      <c r="AG58" s="224" t="s">
        <v>795</v>
      </c>
      <c r="AH58" s="224"/>
      <c r="AI58" s="224"/>
      <c r="AJ58" s="224"/>
      <c r="AK58" s="224"/>
      <c r="AL58" s="224"/>
      <c r="AM58" s="224"/>
      <c r="AN58" s="224"/>
      <c r="AO58" s="224"/>
      <c r="AP58" s="224"/>
      <c r="AQ58" s="224"/>
      <c r="AR58" s="224"/>
      <c r="AS58" s="224"/>
      <c r="AT58" s="224"/>
      <c r="AU58" s="224"/>
      <c r="AV58" s="224"/>
      <c r="AW58" s="224"/>
      <c r="AX58" s="224"/>
      <c r="AY58" s="224"/>
      <c r="AZ58" s="224"/>
      <c r="BA58" s="224"/>
      <c r="BB58" s="224"/>
      <c r="BC58" s="224"/>
      <c r="BD58" s="224"/>
      <c r="BE58" s="224"/>
      <c r="BF58" s="224"/>
      <c r="BG58" s="92"/>
      <c r="BH58" s="92"/>
      <c r="BI58" s="92"/>
      <c r="BJ58" s="92"/>
      <c r="BK58" s="92"/>
      <c r="BL58" s="92"/>
      <c r="BN58" s="92"/>
      <c r="BO58" s="92"/>
      <c r="BP58" s="92"/>
      <c r="BQ58" s="92"/>
      <c r="BT58" s="92"/>
      <c r="BU58" s="92"/>
      <c r="BV58" s="92"/>
      <c r="BW58" s="92"/>
      <c r="BX58" s="92"/>
      <c r="BY58" s="92"/>
      <c r="BZ58" s="92"/>
      <c r="CA58" s="92"/>
      <c r="CB58" s="92"/>
      <c r="CC58" s="92"/>
      <c r="CD58" s="92"/>
      <c r="CE58" s="92"/>
      <c r="CF58" s="92"/>
      <c r="CG58" s="92"/>
      <c r="CH58" s="92"/>
      <c r="CI58" s="92"/>
      <c r="CJ58" s="92"/>
      <c r="CK58" s="92"/>
      <c r="CL58" s="92"/>
      <c r="CM58" s="92"/>
    </row>
    <row r="59" spans="1:91" s="42" customFormat="1" ht="54" customHeight="1" x14ac:dyDescent="0.15">
      <c r="A59" s="28"/>
      <c r="B59" s="29"/>
      <c r="C59" s="57"/>
      <c r="D59" s="58"/>
      <c r="E59" s="67"/>
      <c r="F59" s="59"/>
      <c r="G59" s="60"/>
      <c r="H59" s="58"/>
      <c r="I59" s="59"/>
      <c r="J59" s="59"/>
      <c r="K59" s="59"/>
      <c r="L59" s="59"/>
      <c r="M59" s="59"/>
      <c r="N59" s="59"/>
      <c r="O59" s="59"/>
      <c r="P59" s="60"/>
      <c r="Q59" s="58"/>
      <c r="R59" s="61"/>
      <c r="S59" s="61"/>
      <c r="T59" s="15"/>
      <c r="U59" s="404"/>
      <c r="V59" s="405"/>
      <c r="W59" s="405"/>
      <c r="X59" s="394"/>
      <c r="Y59" s="405"/>
      <c r="Z59" s="405"/>
      <c r="AA59" s="408"/>
      <c r="AB59" s="408"/>
      <c r="AC59" s="396"/>
      <c r="AD59" s="396"/>
      <c r="AE59" s="394"/>
      <c r="AF59" s="224" t="s">
        <v>108</v>
      </c>
      <c r="AG59" s="224" t="s">
        <v>796</v>
      </c>
      <c r="AH59" s="224"/>
      <c r="AI59" s="224"/>
      <c r="AJ59" s="224"/>
      <c r="AK59" s="224"/>
      <c r="AL59" s="224"/>
      <c r="AM59" s="224"/>
      <c r="AN59" s="224"/>
      <c r="AO59" s="224"/>
      <c r="AP59" s="224"/>
      <c r="AQ59" s="224"/>
      <c r="AR59" s="224"/>
      <c r="AS59" s="224"/>
      <c r="AT59" s="224"/>
      <c r="AU59" s="224"/>
      <c r="AV59" s="224"/>
      <c r="AW59" s="224"/>
      <c r="AX59" s="224"/>
      <c r="AY59" s="224"/>
      <c r="AZ59" s="224"/>
      <c r="BA59" s="224"/>
      <c r="BB59" s="224"/>
      <c r="BC59" s="224"/>
      <c r="BD59" s="224"/>
      <c r="BE59" s="224"/>
      <c r="BF59" s="224"/>
      <c r="BG59" s="92"/>
      <c r="BH59" s="92"/>
      <c r="BI59" s="92"/>
      <c r="BJ59" s="92"/>
      <c r="BK59" s="92"/>
      <c r="BL59" s="92"/>
      <c r="BN59" s="92"/>
      <c r="BO59" s="92"/>
      <c r="BP59" s="92"/>
      <c r="BQ59" s="92"/>
      <c r="BT59" s="92"/>
      <c r="BU59" s="92"/>
      <c r="BV59" s="92"/>
      <c r="BW59" s="92"/>
      <c r="BX59" s="92"/>
      <c r="BY59" s="92"/>
      <c r="BZ59" s="92"/>
      <c r="CA59" s="92"/>
      <c r="CB59" s="92"/>
      <c r="CC59" s="92"/>
      <c r="CD59" s="92"/>
      <c r="CE59" s="92"/>
      <c r="CF59" s="92"/>
      <c r="CG59" s="92"/>
      <c r="CH59" s="92"/>
      <c r="CI59" s="92"/>
      <c r="CJ59" s="92"/>
      <c r="CK59" s="92"/>
      <c r="CL59" s="92"/>
      <c r="CM59" s="92"/>
    </row>
    <row r="60" spans="1:91" s="42" customFormat="1" ht="16.5" hidden="1" customHeight="1" x14ac:dyDescent="0.15">
      <c r="A60" s="29">
        <v>8</v>
      </c>
      <c r="B60" s="29"/>
      <c r="C60" s="44"/>
      <c r="D60" s="45"/>
      <c r="E60" s="46"/>
      <c r="F60" s="47"/>
      <c r="G60" s="48"/>
      <c r="H60" s="45"/>
      <c r="I60" s="47"/>
      <c r="J60" s="47"/>
      <c r="K60" s="47"/>
      <c r="L60" s="47"/>
      <c r="M60" s="47"/>
      <c r="N60" s="47"/>
      <c r="O60" s="47"/>
      <c r="P60" s="48"/>
      <c r="Q60" s="45"/>
      <c r="R60" s="49"/>
      <c r="S60" s="49"/>
      <c r="T60" s="16"/>
      <c r="U60" s="404"/>
      <c r="V60" s="405"/>
      <c r="W60" s="405"/>
      <c r="X60" s="394"/>
      <c r="Y60" s="405"/>
      <c r="Z60" s="405"/>
      <c r="AA60" s="408"/>
      <c r="AB60" s="408"/>
      <c r="AC60" s="396"/>
      <c r="AD60" s="396"/>
      <c r="AE60" s="394"/>
      <c r="AF60" s="224"/>
      <c r="AG60" s="224"/>
      <c r="AH60" s="224"/>
      <c r="AI60" s="224"/>
      <c r="AJ60" s="224"/>
      <c r="AK60" s="224"/>
      <c r="AL60" s="224"/>
      <c r="AM60" s="224"/>
      <c r="AN60" s="224"/>
      <c r="AO60" s="224"/>
      <c r="AP60" s="224"/>
      <c r="AQ60" s="224"/>
      <c r="AR60" s="224"/>
      <c r="AS60" s="224"/>
      <c r="AT60" s="224"/>
      <c r="AU60" s="224"/>
      <c r="AV60" s="224"/>
      <c r="AW60" s="224"/>
      <c r="AX60" s="224"/>
      <c r="AY60" s="224"/>
      <c r="AZ60" s="224"/>
      <c r="BA60" s="224"/>
      <c r="BB60" s="224"/>
      <c r="BC60" s="224"/>
      <c r="BD60" s="224"/>
      <c r="BE60" s="224"/>
      <c r="BF60" s="224"/>
      <c r="BG60" s="92"/>
      <c r="BH60" s="92"/>
      <c r="BI60" s="92"/>
      <c r="BJ60" s="92"/>
      <c r="BK60" s="92"/>
      <c r="BL60" s="92"/>
      <c r="BN60" s="92"/>
      <c r="BO60" s="92"/>
      <c r="BP60" s="92"/>
      <c r="BQ60" s="92"/>
      <c r="BT60" s="92"/>
      <c r="BU60" s="92"/>
      <c r="BV60" s="92"/>
      <c r="BW60" s="92"/>
      <c r="BX60" s="92"/>
      <c r="BY60" s="92"/>
      <c r="BZ60" s="92"/>
      <c r="CA60" s="92"/>
      <c r="CB60" s="92"/>
      <c r="CC60" s="92"/>
      <c r="CD60" s="92"/>
      <c r="CE60" s="92"/>
      <c r="CF60" s="92"/>
      <c r="CG60" s="92"/>
      <c r="CH60" s="92"/>
      <c r="CI60" s="92"/>
      <c r="CJ60" s="92"/>
      <c r="CK60" s="92"/>
      <c r="CL60" s="92"/>
      <c r="CM60" s="92"/>
    </row>
    <row r="61" spans="1:91" s="42" customFormat="1" ht="16.5" hidden="1" customHeight="1" x14ac:dyDescent="0.15">
      <c r="A61" s="222" t="s">
        <v>270</v>
      </c>
      <c r="B61" s="34" t="s">
        <v>19</v>
      </c>
      <c r="C61" s="51" t="s">
        <v>10</v>
      </c>
      <c r="D61" s="52"/>
      <c r="E61" s="74" t="s">
        <v>417</v>
      </c>
      <c r="F61" s="42">
        <f>IF(E61="","",MATCH(E61,AF61:BB61,0))</f>
        <v>1</v>
      </c>
      <c r="G61" s="56"/>
      <c r="H61" s="52"/>
      <c r="P61" s="56"/>
      <c r="Q61" s="52"/>
      <c r="R61" s="55" t="str">
        <f>IF(F61="","",INDEX(AF62:BB62,1,F61))</f>
        <v>無記号</v>
      </c>
      <c r="S61" s="31" t="str">
        <f>IF(R61="","",IF(R61="無記号","",R61))</f>
        <v/>
      </c>
      <c r="T61" s="17"/>
      <c r="U61" s="404"/>
      <c r="V61" s="405"/>
      <c r="W61" s="405"/>
      <c r="X61" s="394"/>
      <c r="Y61" s="405"/>
      <c r="Z61" s="405"/>
      <c r="AA61" s="408"/>
      <c r="AB61" s="408"/>
      <c r="AC61" s="396"/>
      <c r="AD61" s="396"/>
      <c r="AE61" s="394"/>
      <c r="AF61" s="224" t="s">
        <v>417</v>
      </c>
      <c r="AG61" s="224" t="s">
        <v>454</v>
      </c>
      <c r="AH61" s="224"/>
      <c r="AI61" s="224"/>
      <c r="AJ61" s="224"/>
      <c r="AK61" s="224"/>
      <c r="AL61" s="224"/>
      <c r="AM61" s="224"/>
      <c r="AN61" s="224"/>
      <c r="AO61" s="224"/>
      <c r="AP61" s="224"/>
      <c r="AQ61" s="224"/>
      <c r="AR61" s="224"/>
      <c r="AS61" s="224"/>
      <c r="AT61" s="224"/>
      <c r="AU61" s="224"/>
      <c r="AV61" s="224"/>
      <c r="AW61" s="224"/>
      <c r="AX61" s="224"/>
      <c r="AY61" s="224"/>
      <c r="AZ61" s="224"/>
      <c r="BA61" s="224"/>
      <c r="BB61" s="224"/>
      <c r="BC61" s="224"/>
      <c r="BD61" s="224"/>
      <c r="BE61" s="224"/>
      <c r="BF61" s="224"/>
      <c r="BG61" s="92"/>
      <c r="BH61" s="92"/>
      <c r="BI61" s="92"/>
      <c r="BJ61" s="92"/>
      <c r="BK61" s="92"/>
      <c r="BL61" s="92"/>
      <c r="BN61" s="92"/>
      <c r="BO61" s="92"/>
      <c r="BP61" s="92"/>
      <c r="BQ61" s="92"/>
      <c r="BT61" s="92"/>
      <c r="BU61" s="92"/>
      <c r="BV61" s="92"/>
      <c r="BW61" s="92"/>
      <c r="BX61" s="92"/>
      <c r="BY61" s="92"/>
      <c r="BZ61" s="92"/>
      <c r="CA61" s="92"/>
      <c r="CB61" s="92"/>
      <c r="CC61" s="92"/>
      <c r="CD61" s="92"/>
      <c r="CE61" s="92"/>
      <c r="CF61" s="92"/>
      <c r="CG61" s="92"/>
      <c r="CH61" s="92"/>
      <c r="CI61" s="92"/>
      <c r="CJ61" s="92"/>
      <c r="CK61" s="92"/>
      <c r="CL61" s="92"/>
      <c r="CM61" s="92"/>
    </row>
    <row r="62" spans="1:91" s="42" customFormat="1" ht="30.75" hidden="1" customHeight="1" x14ac:dyDescent="0.15">
      <c r="A62" s="28"/>
      <c r="B62" s="29"/>
      <c r="C62" s="57"/>
      <c r="D62" s="58"/>
      <c r="E62" s="67"/>
      <c r="F62" s="59"/>
      <c r="G62" s="60"/>
      <c r="H62" s="58"/>
      <c r="I62" s="59"/>
      <c r="J62" s="59"/>
      <c r="K62" s="59"/>
      <c r="L62" s="59"/>
      <c r="M62" s="59"/>
      <c r="N62" s="59"/>
      <c r="O62" s="59"/>
      <c r="P62" s="60"/>
      <c r="Q62" s="58"/>
      <c r="R62" s="61"/>
      <c r="S62" s="61"/>
      <c r="T62" s="15"/>
      <c r="U62" s="404"/>
      <c r="V62" s="405"/>
      <c r="W62" s="405"/>
      <c r="X62" s="394"/>
      <c r="Y62" s="405"/>
      <c r="Z62" s="405"/>
      <c r="AA62" s="408"/>
      <c r="AB62" s="408"/>
      <c r="AC62" s="396"/>
      <c r="AD62" s="396"/>
      <c r="AE62" s="394"/>
      <c r="AF62" s="224" t="s">
        <v>108</v>
      </c>
      <c r="AG62" s="224" t="s">
        <v>793</v>
      </c>
      <c r="AH62" s="224"/>
      <c r="AI62" s="224"/>
      <c r="AJ62" s="224"/>
      <c r="AK62" s="224"/>
      <c r="AL62" s="224"/>
      <c r="AM62" s="224"/>
      <c r="AN62" s="224"/>
      <c r="AO62" s="224"/>
      <c r="AP62" s="224"/>
      <c r="AQ62" s="224"/>
      <c r="AR62" s="224"/>
      <c r="AS62" s="224"/>
      <c r="AT62" s="224"/>
      <c r="AU62" s="224"/>
      <c r="AV62" s="224"/>
      <c r="AW62" s="224"/>
      <c r="AX62" s="224"/>
      <c r="AY62" s="224"/>
      <c r="AZ62" s="224"/>
      <c r="BA62" s="224"/>
      <c r="BB62" s="224"/>
      <c r="BC62" s="224"/>
      <c r="BD62" s="224"/>
      <c r="BE62" s="224"/>
      <c r="BF62" s="224"/>
      <c r="BG62" s="92"/>
      <c r="BH62" s="92"/>
      <c r="BI62" s="92"/>
      <c r="BJ62" s="92"/>
      <c r="BK62" s="92"/>
      <c r="BL62" s="92"/>
      <c r="BN62" s="92"/>
      <c r="BO62" s="92"/>
      <c r="BP62" s="92"/>
      <c r="BQ62" s="92"/>
      <c r="BT62" s="92"/>
      <c r="BU62" s="92"/>
      <c r="BV62" s="92"/>
      <c r="BW62" s="92"/>
      <c r="BX62" s="92"/>
      <c r="BY62" s="92"/>
      <c r="BZ62" s="92"/>
      <c r="CA62" s="92"/>
      <c r="CB62" s="92"/>
      <c r="CC62" s="92"/>
      <c r="CD62" s="92"/>
      <c r="CE62" s="92"/>
      <c r="CF62" s="92"/>
      <c r="CG62" s="92"/>
      <c r="CH62" s="92"/>
      <c r="CI62" s="92"/>
      <c r="CJ62" s="92"/>
      <c r="CK62" s="92"/>
      <c r="CL62" s="92"/>
      <c r="CM62" s="92"/>
    </row>
    <row r="63" spans="1:91" s="42" customFormat="1" ht="16.5" hidden="1" customHeight="1" x14ac:dyDescent="0.15">
      <c r="A63" s="28"/>
      <c r="B63" s="29"/>
      <c r="C63" s="44"/>
      <c r="D63" s="45"/>
      <c r="E63" s="46"/>
      <c r="F63" s="47"/>
      <c r="G63" s="48"/>
      <c r="R63" s="31"/>
      <c r="S63" s="31"/>
      <c r="T63" s="1"/>
      <c r="U63" s="404"/>
      <c r="V63" s="405"/>
      <c r="W63" s="405"/>
      <c r="X63" s="394"/>
      <c r="Y63" s="405"/>
      <c r="Z63" s="405"/>
      <c r="AA63" s="408"/>
      <c r="AB63" s="408"/>
      <c r="AC63" s="396"/>
      <c r="AD63" s="396"/>
      <c r="AE63" s="394"/>
      <c r="AF63" s="224"/>
      <c r="AG63" s="224"/>
      <c r="AH63" s="224"/>
      <c r="AI63" s="224"/>
      <c r="AJ63" s="224"/>
      <c r="AK63" s="224"/>
      <c r="AL63" s="224"/>
      <c r="AM63" s="224"/>
      <c r="AN63" s="224"/>
      <c r="AO63" s="224"/>
      <c r="AP63" s="224"/>
      <c r="AQ63" s="224"/>
      <c r="AR63" s="224"/>
      <c r="AS63" s="224"/>
      <c r="AT63" s="224"/>
      <c r="AU63" s="224"/>
      <c r="AV63" s="224"/>
      <c r="AW63" s="224"/>
      <c r="AX63" s="224"/>
      <c r="AY63" s="224"/>
      <c r="AZ63" s="224"/>
      <c r="BA63" s="224"/>
      <c r="BB63" s="224"/>
      <c r="BC63" s="224"/>
      <c r="BD63" s="224"/>
      <c r="BE63" s="224"/>
      <c r="BF63" s="224"/>
      <c r="BG63" s="92"/>
      <c r="BH63" s="92"/>
      <c r="BI63" s="92"/>
      <c r="BJ63" s="92"/>
      <c r="BK63" s="92"/>
      <c r="BL63" s="92"/>
      <c r="BN63" s="92"/>
      <c r="BO63" s="92"/>
      <c r="BP63" s="92"/>
      <c r="BQ63" s="92"/>
      <c r="BT63" s="92"/>
      <c r="BU63" s="92"/>
      <c r="BV63" s="92"/>
      <c r="BW63" s="92"/>
      <c r="BX63" s="92"/>
      <c r="BY63" s="92"/>
      <c r="BZ63" s="92"/>
      <c r="CA63" s="92"/>
      <c r="CB63" s="92"/>
      <c r="CC63" s="92"/>
      <c r="CD63" s="92"/>
      <c r="CE63" s="92"/>
      <c r="CF63" s="92"/>
      <c r="CG63" s="92"/>
      <c r="CH63" s="92"/>
      <c r="CI63" s="92"/>
      <c r="CJ63" s="92"/>
      <c r="CK63" s="92"/>
      <c r="CL63" s="92"/>
      <c r="CM63" s="92"/>
    </row>
    <row r="64" spans="1:91" s="42" customFormat="1" ht="16.5" hidden="1" customHeight="1" x14ac:dyDescent="0.15">
      <c r="A64" s="28"/>
      <c r="B64" s="34" t="s">
        <v>20</v>
      </c>
      <c r="C64" s="218" t="s">
        <v>8</v>
      </c>
      <c r="D64" s="52"/>
      <c r="E64" s="63"/>
      <c r="G64" s="56"/>
      <c r="R64" s="31"/>
      <c r="S64" s="31" t="str">
        <f>IF(R64="","",IF(R64="無記号","",R64))</f>
        <v/>
      </c>
      <c r="T64" s="1"/>
      <c r="U64" s="404"/>
      <c r="V64" s="405"/>
      <c r="W64" s="405"/>
      <c r="X64" s="405"/>
      <c r="Y64" s="405"/>
      <c r="Z64" s="405"/>
      <c r="AA64" s="408"/>
      <c r="AB64" s="408"/>
      <c r="AC64" s="396"/>
      <c r="AD64" s="396"/>
      <c r="AE64" s="394"/>
      <c r="AF64" s="92"/>
      <c r="AG64" s="92"/>
      <c r="AH64" s="92"/>
      <c r="AI64" s="92"/>
      <c r="AJ64" s="92"/>
      <c r="AK64" s="92"/>
      <c r="AL64" s="92"/>
      <c r="AM64" s="92"/>
      <c r="AN64" s="92"/>
      <c r="AO64" s="92"/>
      <c r="AP64" s="92"/>
      <c r="AQ64" s="92"/>
      <c r="AR64" s="92"/>
      <c r="AS64" s="92"/>
      <c r="AT64" s="92"/>
      <c r="AU64" s="92"/>
      <c r="AV64" s="92"/>
      <c r="AW64" s="92"/>
      <c r="AX64" s="92"/>
      <c r="AY64" s="92"/>
      <c r="AZ64" s="92"/>
      <c r="BA64" s="92"/>
      <c r="BB64" s="92"/>
      <c r="BC64" s="92"/>
      <c r="BD64" s="92"/>
      <c r="BE64" s="92"/>
      <c r="BF64" s="92"/>
      <c r="BG64" s="92"/>
      <c r="BH64" s="92"/>
      <c r="BI64" s="92"/>
      <c r="BJ64" s="92"/>
      <c r="BK64" s="92"/>
      <c r="BL64" s="92"/>
      <c r="BN64" s="92"/>
      <c r="BO64" s="92"/>
      <c r="BP64" s="92"/>
      <c r="BQ64" s="92"/>
      <c r="BT64" s="92"/>
      <c r="BU64" s="92"/>
      <c r="BV64" s="92"/>
      <c r="BW64" s="92"/>
      <c r="BX64" s="92"/>
      <c r="BY64" s="92"/>
      <c r="BZ64" s="92"/>
      <c r="CA64" s="92"/>
      <c r="CB64" s="92"/>
      <c r="CC64" s="92"/>
      <c r="CD64" s="92"/>
      <c r="CE64" s="92"/>
      <c r="CF64" s="92"/>
      <c r="CG64" s="92"/>
      <c r="CH64" s="92"/>
      <c r="CI64" s="92"/>
      <c r="CJ64" s="92"/>
      <c r="CK64" s="92"/>
      <c r="CL64" s="92"/>
      <c r="CM64" s="92"/>
    </row>
    <row r="65" spans="1:91" s="42" customFormat="1" ht="16.5" hidden="1" customHeight="1" x14ac:dyDescent="0.15">
      <c r="A65" s="28"/>
      <c r="B65" s="29"/>
      <c r="C65" s="57"/>
      <c r="D65" s="58"/>
      <c r="E65" s="59"/>
      <c r="F65" s="59"/>
      <c r="G65" s="60"/>
      <c r="R65" s="31"/>
      <c r="S65" s="31"/>
      <c r="T65" s="1"/>
      <c r="U65" s="404"/>
      <c r="V65" s="405"/>
      <c r="W65" s="405"/>
      <c r="X65" s="405"/>
      <c r="Y65" s="405"/>
      <c r="Z65" s="405"/>
      <c r="AA65" s="408"/>
      <c r="AB65" s="408"/>
      <c r="AC65" s="396"/>
      <c r="AD65" s="396"/>
      <c r="AE65" s="394"/>
      <c r="AF65" s="92"/>
      <c r="AG65" s="92"/>
      <c r="AH65" s="92"/>
      <c r="AI65" s="92"/>
      <c r="AJ65" s="92"/>
      <c r="AK65" s="92"/>
      <c r="AL65" s="92"/>
      <c r="AM65" s="92"/>
      <c r="AN65" s="92"/>
      <c r="AO65" s="92"/>
      <c r="AP65" s="92"/>
      <c r="AQ65" s="92"/>
      <c r="AR65" s="92"/>
      <c r="AS65" s="92"/>
      <c r="AT65" s="92"/>
      <c r="AU65" s="92"/>
      <c r="AV65" s="92"/>
      <c r="AW65" s="92"/>
      <c r="AX65" s="92"/>
      <c r="AY65" s="92"/>
      <c r="AZ65" s="92"/>
      <c r="BA65" s="92"/>
      <c r="BB65" s="92"/>
      <c r="BC65" s="92"/>
      <c r="BD65" s="92"/>
      <c r="BE65" s="92"/>
      <c r="BF65" s="92"/>
      <c r="BG65" s="92"/>
      <c r="BH65" s="92"/>
      <c r="BI65" s="92"/>
      <c r="BJ65" s="92"/>
      <c r="BK65" s="92"/>
      <c r="BL65" s="92"/>
      <c r="BN65" s="92"/>
      <c r="BO65" s="92"/>
      <c r="BP65" s="92"/>
      <c r="BQ65" s="92"/>
      <c r="BT65" s="92"/>
      <c r="BU65" s="92"/>
      <c r="BV65" s="92"/>
      <c r="BW65" s="92"/>
      <c r="BX65" s="92"/>
      <c r="BY65" s="92"/>
      <c r="BZ65" s="92"/>
      <c r="CA65" s="92"/>
      <c r="CB65" s="92"/>
      <c r="CC65" s="92"/>
      <c r="CD65" s="92"/>
      <c r="CE65" s="92"/>
      <c r="CF65" s="92"/>
      <c r="CG65" s="92"/>
      <c r="CH65" s="92"/>
      <c r="CI65" s="92"/>
      <c r="CJ65" s="92"/>
      <c r="CK65" s="92"/>
      <c r="CL65" s="92"/>
      <c r="CM65" s="92"/>
    </row>
    <row r="66" spans="1:91" s="42" customFormat="1" ht="12.75" customHeight="1" x14ac:dyDescent="0.15">
      <c r="A66" s="29">
        <v>8</v>
      </c>
      <c r="B66" s="29"/>
      <c r="C66" s="44"/>
      <c r="D66" s="45"/>
      <c r="E66" s="46" t="s">
        <v>109</v>
      </c>
      <c r="F66" s="47"/>
      <c r="G66" s="47"/>
      <c r="H66" s="45"/>
      <c r="I66" s="47"/>
      <c r="J66" s="47"/>
      <c r="K66" s="47"/>
      <c r="L66" s="47"/>
      <c r="M66" s="47"/>
      <c r="N66" s="47"/>
      <c r="O66" s="47"/>
      <c r="P66" s="48"/>
      <c r="Q66" s="47"/>
      <c r="R66" s="49"/>
      <c r="S66" s="49"/>
      <c r="T66" s="16"/>
      <c r="U66" s="404"/>
      <c r="V66" s="405"/>
      <c r="W66" s="405"/>
      <c r="X66" s="405"/>
      <c r="Y66" s="405"/>
      <c r="Z66" s="405"/>
      <c r="AA66" s="408"/>
      <c r="AB66" s="408"/>
      <c r="AC66" s="396"/>
      <c r="AD66" s="396"/>
      <c r="AE66" s="394"/>
      <c r="AF66" s="92"/>
      <c r="AG66" s="92"/>
      <c r="AH66" s="92"/>
      <c r="AI66" s="92"/>
      <c r="AJ66" s="92"/>
      <c r="AK66" s="92"/>
      <c r="AL66" s="92"/>
      <c r="AM66" s="92"/>
      <c r="AN66" s="92"/>
      <c r="AO66" s="92"/>
      <c r="AP66" s="92"/>
      <c r="AQ66" s="92"/>
      <c r="AR66" s="92"/>
      <c r="AS66" s="92"/>
      <c r="AT66" s="92"/>
      <c r="AU66" s="92"/>
      <c r="AV66" s="92"/>
      <c r="AW66" s="92"/>
      <c r="AX66" s="92"/>
      <c r="AY66" s="92"/>
      <c r="AZ66" s="92"/>
      <c r="BA66" s="92"/>
      <c r="BB66" s="92"/>
      <c r="BC66" s="92"/>
      <c r="BD66" s="92"/>
      <c r="BE66" s="92"/>
      <c r="BF66" s="92"/>
      <c r="BG66" s="92"/>
      <c r="BH66" s="92"/>
      <c r="BI66" s="92"/>
      <c r="BJ66" s="92"/>
      <c r="BK66" s="92"/>
      <c r="BL66" s="92"/>
      <c r="BN66" s="92"/>
      <c r="BO66" s="92"/>
      <c r="BP66" s="92"/>
      <c r="BQ66" s="92"/>
      <c r="BT66" s="92"/>
      <c r="BU66" s="92"/>
      <c r="BV66" s="92"/>
      <c r="BW66" s="92"/>
      <c r="BX66" s="92"/>
      <c r="BY66" s="92"/>
      <c r="BZ66" s="92"/>
      <c r="CA66" s="92"/>
      <c r="CB66" s="92"/>
      <c r="CC66" s="92"/>
      <c r="CD66" s="92"/>
      <c r="CE66" s="92"/>
      <c r="CF66" s="92"/>
      <c r="CG66" s="92"/>
      <c r="CH66" s="92"/>
      <c r="CI66" s="92"/>
      <c r="CJ66" s="92"/>
      <c r="CK66" s="92"/>
      <c r="CL66" s="92"/>
      <c r="CM66" s="92"/>
    </row>
    <row r="67" spans="1:91" s="42" customFormat="1" ht="16.5" customHeight="1" x14ac:dyDescent="0.15">
      <c r="A67" s="222"/>
      <c r="B67" s="34" t="s">
        <v>4</v>
      </c>
      <c r="C67" s="51" t="s">
        <v>113</v>
      </c>
      <c r="D67" s="52"/>
      <c r="E67" s="74" t="s">
        <v>311</v>
      </c>
      <c r="F67" s="42">
        <f>IF(E67="","",MATCH(E67,AF67:BD67,0))</f>
        <v>1</v>
      </c>
      <c r="H67" s="52"/>
      <c r="P67" s="56"/>
      <c r="R67" s="55" t="str">
        <f>IF(F67="","",INDEX(AF68:BD68,1,F67))</f>
        <v>無記号</v>
      </c>
      <c r="S67" s="31" t="str">
        <f>IF(R67="","",IF(R67="無記号","",R67))</f>
        <v/>
      </c>
      <c r="T67" s="56"/>
      <c r="U67" s="92"/>
      <c r="V67" s="394"/>
      <c r="W67" s="394"/>
      <c r="X67" s="394"/>
      <c r="Y67" s="394"/>
      <c r="Z67" s="394"/>
      <c r="AA67" s="395"/>
      <c r="AB67" s="395"/>
      <c r="AC67" s="396"/>
      <c r="AD67" s="396"/>
      <c r="AE67" s="394"/>
      <c r="AF67" s="224" t="s">
        <v>311</v>
      </c>
      <c r="AG67" s="224" t="s">
        <v>312</v>
      </c>
      <c r="AH67" s="224" t="s">
        <v>797</v>
      </c>
      <c r="AI67" s="224" t="s">
        <v>313</v>
      </c>
      <c r="AJ67" s="224" t="s">
        <v>314</v>
      </c>
      <c r="AK67" s="224" t="s">
        <v>315</v>
      </c>
      <c r="AL67" s="224" t="s">
        <v>316</v>
      </c>
      <c r="AM67" s="224" t="s">
        <v>317</v>
      </c>
      <c r="AN67" s="224" t="s">
        <v>318</v>
      </c>
      <c r="AO67" s="224" t="s">
        <v>319</v>
      </c>
      <c r="AP67" s="224" t="s">
        <v>320</v>
      </c>
      <c r="AQ67" s="224" t="s">
        <v>321</v>
      </c>
      <c r="AR67" s="224" t="s">
        <v>322</v>
      </c>
      <c r="AS67" s="224" t="s">
        <v>323</v>
      </c>
      <c r="AT67" s="224" t="s">
        <v>324</v>
      </c>
      <c r="AU67" s="224" t="s">
        <v>325</v>
      </c>
      <c r="AV67" s="224" t="s">
        <v>326</v>
      </c>
      <c r="AW67" s="224" t="s">
        <v>327</v>
      </c>
      <c r="AX67" s="224" t="s">
        <v>328</v>
      </c>
      <c r="AY67" s="224" t="s">
        <v>329</v>
      </c>
      <c r="AZ67" s="224" t="s">
        <v>330</v>
      </c>
      <c r="BA67" s="224" t="s">
        <v>331</v>
      </c>
      <c r="BB67" s="224" t="s">
        <v>332</v>
      </c>
      <c r="BC67" s="224" t="s">
        <v>333</v>
      </c>
      <c r="BD67" s="224" t="s">
        <v>334</v>
      </c>
      <c r="BE67" s="224"/>
      <c r="BF67" s="224"/>
      <c r="BG67" s="92"/>
      <c r="BH67" s="92"/>
      <c r="BI67" s="92"/>
      <c r="BJ67" s="92"/>
      <c r="BK67" s="92"/>
      <c r="BL67" s="92"/>
      <c r="BN67" s="92"/>
      <c r="BO67" s="92"/>
      <c r="BP67" s="92"/>
      <c r="BQ67" s="92"/>
      <c r="BT67" s="92"/>
      <c r="BU67" s="92"/>
      <c r="BV67" s="92"/>
      <c r="BW67" s="92"/>
      <c r="BX67" s="92"/>
      <c r="BY67" s="92"/>
      <c r="BZ67" s="92"/>
      <c r="CA67" s="92"/>
      <c r="CB67" s="92"/>
      <c r="CC67" s="92"/>
      <c r="CD67" s="92"/>
      <c r="CE67" s="92"/>
      <c r="CF67" s="92"/>
      <c r="CG67" s="92"/>
      <c r="CH67" s="92"/>
      <c r="CI67" s="92"/>
      <c r="CJ67" s="92"/>
      <c r="CK67" s="92"/>
      <c r="CL67" s="92"/>
      <c r="CM67" s="92"/>
    </row>
    <row r="68" spans="1:91" s="42" customFormat="1" ht="67.5" customHeight="1" x14ac:dyDescent="0.15">
      <c r="A68" s="28"/>
      <c r="B68" s="29"/>
      <c r="C68" s="57"/>
      <c r="D68" s="58"/>
      <c r="E68" s="69" t="str">
        <f>IF(AND(R28="0",AND(R67&lt;&gt;AF68,R67&lt;&gt;"D0")),$AA$69,IF(R44="","",IF(OR(R67="D",R67="D0",R67=""),"",IF(R68=R44,$AA$68,IF(R68&lt;R44,$AB$68,"")))))</f>
        <v/>
      </c>
      <c r="F68" s="59"/>
      <c r="G68" s="59"/>
      <c r="H68" s="58"/>
      <c r="I68" s="59"/>
      <c r="J68" s="59"/>
      <c r="K68" s="59"/>
      <c r="L68" s="59"/>
      <c r="M68" s="59"/>
      <c r="N68" s="59"/>
      <c r="O68" s="59"/>
      <c r="P68" s="75" t="str">
        <f>MID(R67,2,2)</f>
        <v>記号</v>
      </c>
      <c r="Q68" s="59"/>
      <c r="R68" s="223" t="str">
        <f>IF(OR(P68="",P68=$AC$68),"",VALUE(P68))</f>
        <v/>
      </c>
      <c r="S68" s="61"/>
      <c r="T68" s="60"/>
      <c r="U68" s="92"/>
      <c r="V68" s="394"/>
      <c r="W68" s="394"/>
      <c r="X68" s="394"/>
      <c r="Y68" s="394"/>
      <c r="Z68" s="394"/>
      <c r="AA68" s="395" t="s">
        <v>540</v>
      </c>
      <c r="AB68" s="395" t="s">
        <v>339</v>
      </c>
      <c r="AC68" s="396" t="s">
        <v>401</v>
      </c>
      <c r="AD68" s="396" t="s">
        <v>402</v>
      </c>
      <c r="AE68" s="394"/>
      <c r="AF68" s="224" t="s">
        <v>108</v>
      </c>
      <c r="AG68" s="398" t="s">
        <v>798</v>
      </c>
      <c r="AH68" s="398" t="s">
        <v>799</v>
      </c>
      <c r="AI68" s="398" t="s">
        <v>28</v>
      </c>
      <c r="AJ68" s="398" t="s">
        <v>30</v>
      </c>
      <c r="AK68" s="398" t="s">
        <v>32</v>
      </c>
      <c r="AL68" s="398" t="s">
        <v>34</v>
      </c>
      <c r="AM68" s="398" t="s">
        <v>36</v>
      </c>
      <c r="AN68" s="398" t="s">
        <v>38</v>
      </c>
      <c r="AO68" s="398" t="s">
        <v>40</v>
      </c>
      <c r="AP68" s="398" t="s">
        <v>42</v>
      </c>
      <c r="AQ68" s="398" t="s">
        <v>44</v>
      </c>
      <c r="AR68" s="398" t="s">
        <v>46</v>
      </c>
      <c r="AS68" s="398" t="s">
        <v>48</v>
      </c>
      <c r="AT68" s="398" t="s">
        <v>50</v>
      </c>
      <c r="AU68" s="398" t="s">
        <v>52</v>
      </c>
      <c r="AV68" s="398" t="s">
        <v>54</v>
      </c>
      <c r="AW68" s="398" t="s">
        <v>56</v>
      </c>
      <c r="AX68" s="398" t="s">
        <v>58</v>
      </c>
      <c r="AY68" s="398" t="s">
        <v>60</v>
      </c>
      <c r="AZ68" s="398" t="s">
        <v>62</v>
      </c>
      <c r="BA68" s="398" t="s">
        <v>64</v>
      </c>
      <c r="BB68" s="398" t="s">
        <v>66</v>
      </c>
      <c r="BC68" s="398" t="s">
        <v>67</v>
      </c>
      <c r="BD68" s="398" t="s">
        <v>68</v>
      </c>
      <c r="BE68" s="224"/>
      <c r="BF68" s="224"/>
      <c r="BG68" s="92"/>
      <c r="BH68" s="92"/>
      <c r="BI68" s="92"/>
      <c r="BJ68" s="92"/>
      <c r="BK68" s="92"/>
      <c r="BL68" s="92"/>
      <c r="BN68" s="92"/>
      <c r="BO68" s="92"/>
      <c r="BP68" s="92"/>
      <c r="BQ68" s="92"/>
      <c r="BT68" s="92"/>
      <c r="BU68" s="92"/>
      <c r="BV68" s="92"/>
      <c r="BW68" s="92"/>
      <c r="BX68" s="92"/>
      <c r="BY68" s="92"/>
      <c r="BZ68" s="92"/>
      <c r="CA68" s="92"/>
      <c r="CB68" s="92"/>
      <c r="CC68" s="92"/>
      <c r="CD68" s="92"/>
      <c r="CE68" s="92"/>
      <c r="CF68" s="92"/>
      <c r="CG68" s="92"/>
      <c r="CH68" s="92"/>
      <c r="CI68" s="92"/>
      <c r="CJ68" s="92"/>
      <c r="CK68" s="92"/>
      <c r="CL68" s="92"/>
      <c r="CM68" s="92"/>
    </row>
    <row r="69" spans="1:91" s="42" customFormat="1" ht="16.5" customHeight="1" x14ac:dyDescent="0.15">
      <c r="A69" s="28"/>
      <c r="B69" s="29"/>
      <c r="C69" s="43"/>
      <c r="E69" s="63"/>
      <c r="R69" s="31"/>
      <c r="S69" s="31"/>
      <c r="U69" s="92"/>
      <c r="V69" s="394"/>
      <c r="W69" s="394"/>
      <c r="X69" s="394"/>
      <c r="Y69" s="394"/>
      <c r="Z69" s="394"/>
      <c r="AA69" s="395" t="s">
        <v>462</v>
      </c>
      <c r="AB69" s="395"/>
      <c r="AC69" s="396"/>
      <c r="AD69" s="396"/>
      <c r="AE69" s="394"/>
      <c r="AF69" s="224"/>
      <c r="AG69" s="224"/>
      <c r="AH69" s="224"/>
      <c r="AI69" s="224"/>
      <c r="AJ69" s="224"/>
      <c r="AK69" s="224"/>
      <c r="AL69" s="224"/>
      <c r="AM69" s="224"/>
      <c r="AN69" s="224"/>
      <c r="AO69" s="224"/>
      <c r="AP69" s="224"/>
      <c r="AQ69" s="224"/>
      <c r="AR69" s="224"/>
      <c r="AS69" s="224"/>
      <c r="AT69" s="224"/>
      <c r="AU69" s="224"/>
      <c r="AV69" s="224"/>
      <c r="AW69" s="224"/>
      <c r="AX69" s="224"/>
      <c r="AY69" s="224"/>
      <c r="AZ69" s="224"/>
      <c r="BA69" s="224"/>
      <c r="BB69" s="224"/>
      <c r="BC69" s="224"/>
      <c r="BD69" s="224"/>
      <c r="BE69" s="224"/>
      <c r="BF69" s="224"/>
      <c r="BG69" s="92"/>
      <c r="BH69" s="92"/>
      <c r="BI69" s="92"/>
      <c r="BJ69" s="92"/>
      <c r="BK69" s="92"/>
      <c r="BL69" s="92"/>
      <c r="BN69" s="92"/>
      <c r="BO69" s="92"/>
      <c r="BP69" s="92"/>
      <c r="BQ69" s="92"/>
      <c r="BT69" s="92"/>
      <c r="BU69" s="92"/>
      <c r="BV69" s="92"/>
      <c r="BW69" s="92"/>
      <c r="BX69" s="92"/>
      <c r="BY69" s="92"/>
      <c r="BZ69" s="92"/>
      <c r="CA69" s="92"/>
      <c r="CB69" s="92"/>
      <c r="CC69" s="92"/>
      <c r="CD69" s="92"/>
      <c r="CE69" s="92"/>
      <c r="CF69" s="92"/>
      <c r="CG69" s="92"/>
      <c r="CH69" s="92"/>
      <c r="CI69" s="92"/>
      <c r="CJ69" s="92"/>
      <c r="CK69" s="92"/>
      <c r="CL69" s="92"/>
      <c r="CM69" s="92"/>
    </row>
    <row r="70" spans="1:91" s="42" customFormat="1" ht="16.5" customHeight="1" x14ac:dyDescent="0.15">
      <c r="A70" s="28"/>
      <c r="B70" s="29"/>
      <c r="C70" s="43"/>
      <c r="E70" s="63"/>
      <c r="R70" s="31"/>
      <c r="S70" s="31"/>
      <c r="U70" s="92"/>
      <c r="V70" s="394"/>
      <c r="W70" s="394"/>
      <c r="X70" s="394"/>
      <c r="Y70" s="394"/>
      <c r="Z70" s="394"/>
      <c r="AA70" s="395"/>
      <c r="AB70" s="395"/>
      <c r="AC70" s="396"/>
      <c r="AD70" s="396"/>
      <c r="AE70" s="394"/>
      <c r="AF70" s="224"/>
      <c r="AG70" s="224"/>
      <c r="AH70" s="224"/>
      <c r="AI70" s="224"/>
      <c r="AJ70" s="224"/>
      <c r="AK70" s="224"/>
      <c r="AL70" s="224"/>
      <c r="AM70" s="224"/>
      <c r="AN70" s="224"/>
      <c r="AO70" s="224"/>
      <c r="AP70" s="224"/>
      <c r="AQ70" s="224"/>
      <c r="AR70" s="224"/>
      <c r="AS70" s="224"/>
      <c r="AT70" s="224"/>
      <c r="AU70" s="224"/>
      <c r="AV70" s="224"/>
      <c r="AW70" s="224"/>
      <c r="AX70" s="224"/>
      <c r="AY70" s="224"/>
      <c r="AZ70" s="224"/>
      <c r="BA70" s="224"/>
      <c r="BB70" s="224"/>
      <c r="BC70" s="224"/>
      <c r="BD70" s="224"/>
      <c r="BE70" s="224"/>
      <c r="BF70" s="224"/>
      <c r="BG70" s="92"/>
      <c r="BH70" s="92"/>
      <c r="BI70" s="92"/>
      <c r="BJ70" s="92"/>
      <c r="BK70" s="92"/>
      <c r="BL70" s="92"/>
      <c r="BN70" s="92"/>
      <c r="BO70" s="92"/>
      <c r="BP70" s="92"/>
      <c r="BQ70" s="92"/>
      <c r="BT70" s="92"/>
      <c r="BU70" s="92"/>
      <c r="BV70" s="92"/>
      <c r="BW70" s="92"/>
      <c r="BX70" s="92"/>
      <c r="BY70" s="92"/>
      <c r="BZ70" s="92"/>
      <c r="CA70" s="92"/>
      <c r="CB70" s="92"/>
      <c r="CC70" s="92"/>
      <c r="CD70" s="92"/>
      <c r="CE70" s="92"/>
      <c r="CF70" s="92"/>
      <c r="CG70" s="92"/>
      <c r="CH70" s="92"/>
      <c r="CI70" s="92"/>
      <c r="CJ70" s="92"/>
      <c r="CK70" s="92"/>
      <c r="CL70" s="92"/>
      <c r="CM70" s="92"/>
    </row>
    <row r="71" spans="1:91" s="42" customFormat="1" ht="16.5" customHeight="1" x14ac:dyDescent="0.15">
      <c r="A71" s="28"/>
      <c r="B71" s="29"/>
      <c r="C71" s="43"/>
      <c r="E71" s="63"/>
      <c r="R71" s="31"/>
      <c r="S71" s="31"/>
      <c r="U71" s="92"/>
      <c r="V71" s="394"/>
      <c r="W71" s="394"/>
      <c r="X71" s="394"/>
      <c r="Y71" s="394"/>
      <c r="Z71" s="394"/>
      <c r="AA71" s="395"/>
      <c r="AB71" s="395"/>
      <c r="AC71" s="396"/>
      <c r="AD71" s="396"/>
      <c r="AE71" s="394"/>
      <c r="AF71" s="224"/>
      <c r="AG71" s="224"/>
      <c r="AH71" s="224"/>
      <c r="AI71" s="224"/>
      <c r="AJ71" s="224"/>
      <c r="AK71" s="224"/>
      <c r="AL71" s="224"/>
      <c r="AM71" s="224"/>
      <c r="AN71" s="224"/>
      <c r="AO71" s="224"/>
      <c r="AP71" s="224"/>
      <c r="AQ71" s="224"/>
      <c r="AR71" s="224"/>
      <c r="AS71" s="224"/>
      <c r="AT71" s="224"/>
      <c r="AU71" s="224"/>
      <c r="AV71" s="224"/>
      <c r="AW71" s="224"/>
      <c r="AX71" s="224"/>
      <c r="AY71" s="224"/>
      <c r="AZ71" s="224"/>
      <c r="BA71" s="224"/>
      <c r="BB71" s="224"/>
      <c r="BC71" s="224"/>
      <c r="BD71" s="224"/>
      <c r="BE71" s="224"/>
      <c r="BF71" s="224"/>
      <c r="BG71" s="92"/>
      <c r="BH71" s="92"/>
      <c r="BI71" s="92"/>
      <c r="BJ71" s="92"/>
      <c r="BK71" s="92"/>
      <c r="BL71" s="92"/>
      <c r="BN71" s="92"/>
      <c r="BO71" s="92"/>
      <c r="BP71" s="92"/>
      <c r="BQ71" s="92"/>
      <c r="BT71" s="92"/>
      <c r="BU71" s="92"/>
      <c r="BV71" s="92"/>
      <c r="BW71" s="92"/>
      <c r="BX71" s="92"/>
      <c r="BY71" s="92"/>
      <c r="BZ71" s="92"/>
      <c r="CA71" s="92"/>
      <c r="CB71" s="92"/>
      <c r="CC71" s="92"/>
      <c r="CD71" s="92"/>
      <c r="CE71" s="92"/>
      <c r="CF71" s="92"/>
      <c r="CG71" s="92"/>
      <c r="CH71" s="92"/>
      <c r="CI71" s="92"/>
      <c r="CJ71" s="92"/>
      <c r="CK71" s="92"/>
      <c r="CL71" s="92"/>
      <c r="CM71" s="92"/>
    </row>
    <row r="72" spans="1:91" s="42" customFormat="1" ht="16.5" customHeight="1" x14ac:dyDescent="0.15">
      <c r="A72" s="28"/>
      <c r="B72" s="29"/>
      <c r="C72" s="43"/>
      <c r="E72" s="63"/>
      <c r="R72" s="31"/>
      <c r="S72" s="31"/>
      <c r="V72" s="410"/>
      <c r="W72" s="410"/>
      <c r="X72" s="410"/>
      <c r="Y72" s="410"/>
      <c r="Z72" s="410"/>
      <c r="AA72" s="256"/>
      <c r="AB72" s="256"/>
      <c r="AC72" s="411"/>
      <c r="AD72" s="411"/>
      <c r="AE72" s="410"/>
      <c r="AF72" s="43"/>
      <c r="AG72" s="43"/>
      <c r="AH72" s="43"/>
      <c r="AI72" s="43"/>
      <c r="AJ72" s="43"/>
      <c r="AK72" s="43"/>
      <c r="AL72" s="43"/>
      <c r="AM72" s="43"/>
      <c r="AN72" s="43"/>
      <c r="AO72" s="43"/>
      <c r="AP72" s="43"/>
      <c r="AQ72" s="43"/>
      <c r="AR72" s="43"/>
      <c r="AS72" s="43"/>
      <c r="AT72" s="43"/>
      <c r="AU72" s="43"/>
      <c r="AV72" s="43"/>
      <c r="AW72" s="43"/>
      <c r="AX72" s="43"/>
      <c r="AY72" s="43"/>
      <c r="AZ72" s="43"/>
      <c r="BA72" s="43"/>
      <c r="BB72" s="43"/>
      <c r="BC72" s="43"/>
      <c r="BD72" s="43"/>
      <c r="BE72" s="43"/>
      <c r="BF72" s="43"/>
      <c r="BN72" s="92"/>
      <c r="BO72" s="92"/>
      <c r="BP72" s="92"/>
      <c r="BQ72" s="92"/>
      <c r="BT72" s="92"/>
      <c r="BU72" s="92"/>
      <c r="BV72" s="92"/>
      <c r="BW72" s="92"/>
      <c r="BX72" s="92"/>
      <c r="BY72" s="92"/>
      <c r="BZ72" s="92"/>
      <c r="CA72" s="92"/>
      <c r="CB72" s="92"/>
      <c r="CC72" s="92"/>
      <c r="CD72" s="92"/>
      <c r="CE72" s="92"/>
      <c r="CF72" s="92"/>
      <c r="CG72" s="92"/>
      <c r="CH72" s="92"/>
      <c r="CI72" s="92"/>
      <c r="CJ72" s="92"/>
      <c r="CK72" s="92"/>
      <c r="CL72" s="92"/>
      <c r="CM72" s="92"/>
    </row>
    <row r="73" spans="1:91" s="42" customFormat="1" ht="16.5" customHeight="1" x14ac:dyDescent="0.15">
      <c r="A73" s="28"/>
      <c r="B73" s="29"/>
      <c r="C73" s="43"/>
      <c r="E73" s="63"/>
      <c r="R73" s="31"/>
      <c r="S73" s="31"/>
      <c r="V73" s="410"/>
      <c r="W73" s="410"/>
      <c r="X73" s="410"/>
      <c r="Y73" s="410"/>
      <c r="Z73" s="410"/>
      <c r="AA73" s="256"/>
      <c r="AB73" s="256"/>
      <c r="AC73" s="411"/>
      <c r="AD73" s="411"/>
      <c r="AE73" s="410"/>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c r="BE73" s="43"/>
      <c r="BF73" s="43"/>
      <c r="BN73" s="92"/>
      <c r="BO73" s="92"/>
      <c r="BP73" s="92"/>
      <c r="BQ73" s="92"/>
      <c r="BT73" s="92"/>
      <c r="BU73" s="92"/>
      <c r="BV73" s="92"/>
      <c r="BW73" s="92"/>
      <c r="BX73" s="92"/>
      <c r="BY73" s="92"/>
      <c r="BZ73" s="92"/>
      <c r="CA73" s="92"/>
      <c r="CB73" s="92"/>
      <c r="CC73" s="92"/>
      <c r="CD73" s="92"/>
      <c r="CE73" s="92"/>
      <c r="CF73" s="92"/>
      <c r="CG73" s="92"/>
      <c r="CH73" s="92"/>
      <c r="CI73" s="92"/>
      <c r="CJ73" s="92"/>
      <c r="CK73" s="92"/>
      <c r="CL73" s="92"/>
      <c r="CM73" s="92"/>
    </row>
    <row r="74" spans="1:91" s="42" customFormat="1" ht="16.5" customHeight="1" x14ac:dyDescent="0.15">
      <c r="A74" s="28"/>
      <c r="B74" s="29"/>
      <c r="C74" s="43"/>
      <c r="E74" s="63"/>
      <c r="R74" s="31"/>
      <c r="S74" s="31"/>
      <c r="V74" s="410"/>
      <c r="W74" s="410"/>
      <c r="X74" s="410"/>
      <c r="Y74" s="410"/>
      <c r="Z74" s="410"/>
      <c r="AA74" s="256"/>
      <c r="AB74" s="256"/>
      <c r="AC74" s="411"/>
      <c r="AD74" s="411"/>
      <c r="AE74" s="410"/>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c r="BE74" s="43"/>
      <c r="BF74" s="43"/>
      <c r="BN74" s="92"/>
      <c r="BO74" s="92"/>
      <c r="BP74" s="92"/>
      <c r="BQ74" s="92"/>
      <c r="BT74" s="92"/>
      <c r="BU74" s="92"/>
      <c r="BV74" s="92"/>
      <c r="BW74" s="92"/>
      <c r="BX74" s="92"/>
      <c r="BY74" s="92"/>
      <c r="BZ74" s="92"/>
      <c r="CA74" s="92"/>
      <c r="CB74" s="92"/>
      <c r="CC74" s="92"/>
      <c r="CD74" s="92"/>
      <c r="CE74" s="92"/>
      <c r="CF74" s="92"/>
      <c r="CG74" s="92"/>
      <c r="CH74" s="92"/>
      <c r="CI74" s="92"/>
      <c r="CJ74" s="92"/>
      <c r="CK74" s="92"/>
      <c r="CL74" s="92"/>
      <c r="CM74" s="92"/>
    </row>
    <row r="75" spans="1:91" s="42" customFormat="1" ht="16.5" customHeight="1" x14ac:dyDescent="0.15">
      <c r="A75" s="28"/>
      <c r="B75" s="29"/>
      <c r="C75" s="43"/>
      <c r="E75" s="63"/>
      <c r="R75" s="31"/>
      <c r="S75" s="31"/>
      <c r="V75" s="410"/>
      <c r="W75" s="410"/>
      <c r="X75" s="410"/>
      <c r="Y75" s="410"/>
      <c r="Z75" s="410"/>
      <c r="AA75" s="256"/>
      <c r="AB75" s="256"/>
      <c r="AC75" s="411"/>
      <c r="AD75" s="411"/>
      <c r="AE75" s="410"/>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c r="BE75" s="43"/>
      <c r="BF75" s="43"/>
      <c r="BN75" s="92"/>
      <c r="BO75" s="92"/>
      <c r="BP75" s="92"/>
      <c r="BQ75" s="92"/>
      <c r="BT75" s="92"/>
      <c r="BU75" s="92"/>
      <c r="BV75" s="92"/>
      <c r="BW75" s="92"/>
      <c r="BX75" s="92"/>
      <c r="BY75" s="92"/>
      <c r="BZ75" s="92"/>
      <c r="CA75" s="92"/>
      <c r="CB75" s="92"/>
      <c r="CC75" s="92"/>
      <c r="CD75" s="92"/>
      <c r="CE75" s="92"/>
      <c r="CF75" s="92"/>
      <c r="CG75" s="92"/>
      <c r="CH75" s="92"/>
      <c r="CI75" s="92"/>
      <c r="CJ75" s="92"/>
      <c r="CK75" s="92"/>
      <c r="CL75" s="92"/>
      <c r="CM75" s="92"/>
    </row>
    <row r="76" spans="1:91" s="42" customFormat="1" ht="16.5" customHeight="1" x14ac:dyDescent="0.15">
      <c r="A76" s="28"/>
      <c r="B76" s="29"/>
      <c r="C76" s="43"/>
      <c r="E76" s="63"/>
      <c r="R76" s="31"/>
      <c r="S76" s="31"/>
      <c r="V76" s="410"/>
      <c r="W76" s="410"/>
      <c r="X76" s="410"/>
      <c r="Y76" s="410"/>
      <c r="Z76" s="410"/>
      <c r="AA76" s="256"/>
      <c r="AB76" s="256"/>
      <c r="AC76" s="411"/>
      <c r="AD76" s="411"/>
      <c r="AE76" s="410"/>
      <c r="AF76" s="43"/>
      <c r="AG76" s="43"/>
      <c r="AH76" s="43"/>
      <c r="AI76" s="43"/>
      <c r="AJ76" s="43"/>
      <c r="AK76" s="43"/>
      <c r="AL76" s="43"/>
      <c r="AM76" s="43"/>
      <c r="AN76" s="43"/>
      <c r="AO76" s="43"/>
      <c r="AP76" s="43"/>
      <c r="AQ76" s="43"/>
      <c r="AR76" s="43"/>
      <c r="AS76" s="43"/>
      <c r="AT76" s="43"/>
      <c r="AU76" s="43"/>
      <c r="AV76" s="43"/>
      <c r="AW76" s="43"/>
      <c r="AX76" s="43"/>
      <c r="AY76" s="43"/>
      <c r="AZ76" s="43"/>
      <c r="BA76" s="43"/>
      <c r="BB76" s="43"/>
      <c r="BC76" s="43"/>
      <c r="BD76" s="43"/>
      <c r="BE76" s="43"/>
      <c r="BF76" s="43"/>
      <c r="BN76" s="92"/>
      <c r="BO76" s="92"/>
      <c r="BP76" s="92"/>
      <c r="BQ76" s="92"/>
      <c r="BT76" s="92"/>
      <c r="BU76" s="92"/>
      <c r="BV76" s="92"/>
      <c r="BW76" s="92"/>
      <c r="BX76" s="92"/>
      <c r="BY76" s="92"/>
      <c r="BZ76" s="92"/>
      <c r="CA76" s="92"/>
      <c r="CB76" s="92"/>
      <c r="CC76" s="92"/>
      <c r="CD76" s="92"/>
      <c r="CE76" s="92"/>
      <c r="CF76" s="92"/>
      <c r="CG76" s="92"/>
      <c r="CH76" s="92"/>
      <c r="CI76" s="92"/>
      <c r="CJ76" s="92"/>
      <c r="CK76" s="92"/>
      <c r="CL76" s="92"/>
      <c r="CM76" s="92"/>
    </row>
    <row r="77" spans="1:91" s="42" customFormat="1" ht="16.5" customHeight="1" x14ac:dyDescent="0.15">
      <c r="A77" s="28"/>
      <c r="B77" s="29"/>
      <c r="C77" s="43"/>
      <c r="E77" s="63"/>
      <c r="R77" s="31"/>
      <c r="S77" s="31"/>
      <c r="V77" s="410"/>
      <c r="W77" s="410"/>
      <c r="X77" s="410"/>
      <c r="Y77" s="410"/>
      <c r="Z77" s="410"/>
      <c r="AA77" s="256"/>
      <c r="AB77" s="256"/>
      <c r="AC77" s="411"/>
      <c r="AD77" s="411"/>
      <c r="AE77" s="410"/>
      <c r="AF77" s="43"/>
      <c r="AG77" s="43"/>
      <c r="AH77" s="43"/>
      <c r="AI77" s="43"/>
      <c r="AJ77" s="43"/>
      <c r="AK77" s="43"/>
      <c r="AL77" s="43"/>
      <c r="AM77" s="43"/>
      <c r="AN77" s="43"/>
      <c r="AO77" s="43"/>
      <c r="AP77" s="43"/>
      <c r="AQ77" s="43"/>
      <c r="AR77" s="43"/>
      <c r="AS77" s="43"/>
      <c r="AT77" s="43"/>
      <c r="AU77" s="43"/>
      <c r="AV77" s="43"/>
      <c r="AW77" s="43"/>
      <c r="AX77" s="43"/>
      <c r="AY77" s="43"/>
      <c r="AZ77" s="43"/>
      <c r="BA77" s="43"/>
      <c r="BB77" s="43"/>
      <c r="BC77" s="43"/>
      <c r="BD77" s="43"/>
      <c r="BE77" s="43"/>
      <c r="BF77" s="43"/>
      <c r="BN77" s="92"/>
      <c r="BO77" s="92"/>
      <c r="BP77" s="92"/>
      <c r="BQ77" s="92"/>
      <c r="BT77" s="92"/>
      <c r="BU77" s="92"/>
      <c r="BV77" s="92"/>
      <c r="BW77" s="92"/>
      <c r="BX77" s="92"/>
      <c r="BY77" s="92"/>
      <c r="BZ77" s="92"/>
      <c r="CA77" s="92"/>
      <c r="CB77" s="92"/>
      <c r="CC77" s="92"/>
      <c r="CD77" s="92"/>
      <c r="CE77" s="92"/>
      <c r="CF77" s="92"/>
      <c r="CG77" s="92"/>
      <c r="CH77" s="92"/>
      <c r="CI77" s="92"/>
      <c r="CJ77" s="92"/>
      <c r="CK77" s="92"/>
      <c r="CL77" s="92"/>
      <c r="CM77" s="92"/>
    </row>
  </sheetData>
  <sheetProtection password="CC67" sheet="1" objects="1" scenarios="1" selectLockedCells="1"/>
  <mergeCells count="7">
    <mergeCell ref="L34:P34"/>
    <mergeCell ref="K1:O1"/>
    <mergeCell ref="K3:O3"/>
    <mergeCell ref="E3:I3"/>
    <mergeCell ref="I5:O5"/>
    <mergeCell ref="K2:O2"/>
    <mergeCell ref="H8:P8"/>
  </mergeCells>
  <phoneticPr fontId="2"/>
  <conditionalFormatting sqref="E8">
    <cfRule type="expression" dxfId="30" priority="1" stopIfTrue="1">
      <formula>$R$7="10-"</formula>
    </cfRule>
  </conditionalFormatting>
  <conditionalFormatting sqref="E44">
    <cfRule type="cellIs" dxfId="29" priority="8" stopIfTrue="1" operator="equal">
      <formula>$AD$44</formula>
    </cfRule>
  </conditionalFormatting>
  <conditionalFormatting sqref="E3:I3">
    <cfRule type="cellIs" dxfId="28" priority="2" stopIfTrue="1" operator="equal">
      <formula>"必須項目に入力漏れがあります"</formula>
    </cfRule>
    <cfRule type="cellIs" dxfId="27" priority="3" stopIfTrue="1" operator="equal">
      <formula>"選択項目に空欄があります"</formula>
    </cfRule>
    <cfRule type="cellIs" dxfId="26" priority="4" stopIfTrue="1" operator="equal">
      <formula>"型式構成エラーがあります"</formula>
    </cfRule>
  </conditionalFormatting>
  <dataValidations count="10">
    <dataValidation type="list" allowBlank="1" showInputMessage="1" showErrorMessage="1" sqref="E7" xr:uid="{00000000-0002-0000-0100-000000000000}">
      <formula1>$AF$7:$AG$7</formula1>
    </dataValidation>
    <dataValidation type="list" allowBlank="1" showInputMessage="1" showErrorMessage="1" sqref="E43" xr:uid="{00000000-0002-0000-0100-000001000000}">
      <formula1>$AF$43:$BB$43</formula1>
    </dataValidation>
    <dataValidation type="list" allowBlank="1" showInputMessage="1" showErrorMessage="1" sqref="E49" xr:uid="{00000000-0002-0000-0100-000002000000}">
      <formula1>$AF$49:$AH$49</formula1>
    </dataValidation>
    <dataValidation type="list" allowBlank="1" showInputMessage="1" showErrorMessage="1" sqref="E67" xr:uid="{00000000-0002-0000-0100-000003000000}">
      <formula1>$AF$67:$BD$67</formula1>
    </dataValidation>
    <dataValidation type="list" allowBlank="1" showInputMessage="1" showErrorMessage="1" sqref="E58" xr:uid="{00000000-0002-0000-0100-000004000000}">
      <formula1>$AF$58:$AG$58</formula1>
    </dataValidation>
    <dataValidation type="list" allowBlank="1" showInputMessage="1" showErrorMessage="1" sqref="E61" xr:uid="{00000000-0002-0000-0100-000005000000}">
      <formula1>$AF$61:$AG$61</formula1>
    </dataValidation>
    <dataValidation type="list" allowBlank="1" showInputMessage="1" showErrorMessage="1" sqref="E31" xr:uid="{00000000-0002-0000-0100-000006000000}">
      <formula1>$AF$31:$AN$31</formula1>
    </dataValidation>
    <dataValidation type="list" allowBlank="1" showInputMessage="1" showErrorMessage="1" sqref="E46" xr:uid="{00000000-0002-0000-0100-000007000000}">
      <formula1>$AF$46:$AH$46</formula1>
    </dataValidation>
    <dataValidation type="list" allowBlank="1" showInputMessage="1" showErrorMessage="1" sqref="E34" xr:uid="{00000000-0002-0000-0100-000008000000}">
      <formula1>$AF$34:$AG$34</formula1>
    </dataValidation>
    <dataValidation type="list" allowBlank="1" showInputMessage="1" showErrorMessage="1" sqref="E28" xr:uid="{00000000-0002-0000-0100-000009000000}">
      <formula1>$AF$28:$AW$28</formula1>
    </dataValidation>
  </dataValidations>
  <pageMargins left="0.78700000000000003" right="0.78700000000000003" top="0.98399999999999999" bottom="0.98399999999999999" header="0.51200000000000001" footer="0.51200000000000001"/>
  <pageSetup paperSize="9" orientation="portrait" r:id="rId1"/>
  <headerFooter alignWithMargins="0"/>
  <cellWatches>
    <cellWatch r="E7"/>
  </cellWatche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E106"/>
  <sheetViews>
    <sheetView showGridLines="0" showRowColHeaders="0" workbookViewId="0">
      <pane ySplit="5" topLeftCell="A6" activePane="bottomLeft" state="frozen"/>
      <selection pane="bottomLeft" activeCell="E10" sqref="E10"/>
    </sheetView>
  </sheetViews>
  <sheetFormatPr defaultColWidth="5.125" defaultRowHeight="16.5" customHeight="1" x14ac:dyDescent="0.15"/>
  <cols>
    <col min="1" max="1" width="2.125" style="35" customWidth="1"/>
    <col min="2" max="2" width="3.5" style="71" hidden="1" customWidth="1"/>
    <col min="3" max="3" width="20.625" style="43" customWidth="1"/>
    <col min="4" max="4" width="1.25" style="13" customWidth="1"/>
    <col min="5" max="5" width="35.25" style="13" customWidth="1"/>
    <col min="6" max="6" width="5" style="13" hidden="1" customWidth="1"/>
    <col min="7" max="7" width="1.625" style="13" customWidth="1"/>
    <col min="8" max="10" width="6.625" style="13" customWidth="1"/>
    <col min="11" max="12" width="8.5" style="13" customWidth="1"/>
    <col min="13" max="16" width="6.625" style="13" customWidth="1"/>
    <col min="17" max="17" width="1.5" style="13" customWidth="1"/>
    <col min="18" max="18" width="6.75" style="71" hidden="1" customWidth="1"/>
    <col min="19" max="19" width="1.375" style="71" hidden="1" customWidth="1"/>
    <col min="20" max="20" width="5.125" style="71" hidden="1" customWidth="1"/>
    <col min="21" max="21" width="6.375" style="71" customWidth="1"/>
    <col min="22" max="22" width="5.125" style="13" hidden="1" customWidth="1"/>
    <col min="23" max="23" width="2" style="13" customWidth="1"/>
    <col min="24" max="26" width="2" style="13" hidden="1" customWidth="1"/>
    <col min="27" max="29" width="25.125" style="256" hidden="1" customWidth="1"/>
    <col min="30" max="30" width="15.625" style="13" hidden="1" customWidth="1"/>
    <col min="31" max="31" width="6.5" style="13" hidden="1" customWidth="1"/>
    <col min="32" max="52" width="5.5" style="43" hidden="1" customWidth="1"/>
    <col min="53" max="58" width="5.5" style="43" customWidth="1"/>
    <col min="59" max="69" width="8.125" style="13" customWidth="1"/>
    <col min="70" max="77" width="5.125" style="13" customWidth="1"/>
    <col min="78" max="16384" width="5.125" style="13"/>
  </cols>
  <sheetData>
    <row r="1" spans="1:109" s="29" customFormat="1" ht="16.5" customHeight="1" x14ac:dyDescent="0.15">
      <c r="A1" s="76"/>
      <c r="C1" s="95" t="s">
        <v>436</v>
      </c>
      <c r="D1" s="204"/>
      <c r="E1" s="205"/>
      <c r="K1" s="463" t="s">
        <v>273</v>
      </c>
      <c r="L1" s="463"/>
      <c r="M1" s="463"/>
      <c r="N1" s="463"/>
      <c r="O1" s="463"/>
      <c r="R1" s="77"/>
      <c r="S1" s="77"/>
      <c r="AA1" s="256"/>
      <c r="AB1" s="256"/>
      <c r="AC1" s="256"/>
      <c r="AF1" s="30"/>
      <c r="AG1" s="30"/>
      <c r="AH1" s="30"/>
      <c r="AI1" s="30"/>
      <c r="AJ1" s="30"/>
      <c r="AK1" s="30"/>
      <c r="AL1" s="30"/>
      <c r="AM1" s="30"/>
      <c r="AN1" s="30"/>
      <c r="AO1" s="30"/>
      <c r="AP1" s="30"/>
      <c r="AQ1" s="30"/>
      <c r="AR1" s="30"/>
      <c r="AS1" s="30"/>
      <c r="AT1" s="30"/>
      <c r="AU1" s="30"/>
      <c r="AV1" s="30"/>
      <c r="AW1" s="30"/>
      <c r="AX1" s="30"/>
      <c r="AY1" s="30"/>
      <c r="AZ1" s="30"/>
      <c r="BA1" s="30"/>
      <c r="BB1" s="30"/>
      <c r="BC1" s="30"/>
      <c r="BD1" s="30"/>
      <c r="BE1" s="30"/>
      <c r="BF1" s="30"/>
    </row>
    <row r="2" spans="1:109" s="29" customFormat="1" ht="16.5" customHeight="1" x14ac:dyDescent="0.15">
      <c r="A2" s="76"/>
      <c r="C2" s="94" t="s">
        <v>281</v>
      </c>
      <c r="E2" s="70" t="s">
        <v>494</v>
      </c>
      <c r="K2" s="458" t="s">
        <v>418</v>
      </c>
      <c r="L2" s="458"/>
      <c r="M2" s="458"/>
      <c r="N2" s="458"/>
      <c r="O2" s="458"/>
      <c r="P2" s="458"/>
      <c r="Q2" s="71"/>
      <c r="R2" s="71"/>
      <c r="S2" s="71"/>
      <c r="AA2" s="256"/>
      <c r="AB2" s="256"/>
      <c r="AC2" s="256"/>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row>
    <row r="3" spans="1:109" s="29" customFormat="1" ht="21.75" customHeight="1" x14ac:dyDescent="0.15">
      <c r="A3" s="76"/>
      <c r="C3" s="33" t="s">
        <v>261</v>
      </c>
      <c r="D3" s="34"/>
      <c r="E3" s="465" t="str">
        <f>IF(OR(E8&lt;&gt;"",E26&lt;&gt;"",E17&lt;&gt;"",E11=AC10),$AB$3,
IF(OR(E7="",E10="",E55="",E58="",E13="",E16="",E19="",E22="",E25=""),$AA$3,
CONCATENATE(V7,V34,V28,V31,V40,V43,V10,V52,V58,V61,V64,V13,V16,V19,V76,V79,V49,V85,V91,V22,V25)))</f>
        <v>※選択項目に空欄があります。</v>
      </c>
      <c r="F3" s="466"/>
      <c r="G3" s="466"/>
      <c r="H3" s="466"/>
      <c r="I3" s="467"/>
      <c r="J3" s="35"/>
      <c r="K3" s="464"/>
      <c r="L3" s="464"/>
      <c r="M3" s="464"/>
      <c r="N3" s="464"/>
      <c r="O3" s="464"/>
      <c r="P3" s="464"/>
      <c r="Q3" s="35"/>
      <c r="AA3" s="256" t="s">
        <v>460</v>
      </c>
      <c r="AB3" s="256" t="s">
        <v>407</v>
      </c>
      <c r="AC3" s="256"/>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row>
    <row r="4" spans="1:109" s="29" customFormat="1" ht="9.75" customHeight="1" x14ac:dyDescent="0.15">
      <c r="A4" s="76"/>
      <c r="C4" s="30"/>
      <c r="E4" s="35"/>
      <c r="F4" s="35"/>
      <c r="G4" s="35"/>
      <c r="H4" s="35"/>
      <c r="I4" s="35"/>
      <c r="J4" s="35"/>
      <c r="K4" s="35"/>
      <c r="L4" s="35"/>
      <c r="M4" s="35"/>
      <c r="N4" s="35"/>
      <c r="O4" s="35"/>
      <c r="P4" s="35"/>
      <c r="Q4" s="35"/>
      <c r="AA4" s="256"/>
      <c r="AB4" s="256"/>
      <c r="AC4" s="256"/>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row>
    <row r="5" spans="1:109" s="42" customFormat="1" ht="16.5" customHeight="1" x14ac:dyDescent="0.15">
      <c r="A5" s="76"/>
      <c r="B5" s="29"/>
      <c r="C5" s="37" t="s">
        <v>259</v>
      </c>
      <c r="D5" s="38"/>
      <c r="E5" s="39" t="s">
        <v>258</v>
      </c>
      <c r="F5" s="78"/>
      <c r="G5" s="78"/>
      <c r="H5" s="79"/>
      <c r="I5" s="453" t="s">
        <v>260</v>
      </c>
      <c r="J5" s="453"/>
      <c r="K5" s="453"/>
      <c r="L5" s="453"/>
      <c r="M5" s="453"/>
      <c r="N5" s="453"/>
      <c r="O5" s="453"/>
      <c r="P5" s="80"/>
      <c r="Q5" s="79"/>
      <c r="R5" s="39" t="s">
        <v>256</v>
      </c>
      <c r="S5" s="40"/>
      <c r="T5" s="39"/>
      <c r="U5" s="39"/>
      <c r="V5" s="39"/>
      <c r="W5" s="40"/>
      <c r="AA5" s="256"/>
      <c r="AB5" s="256"/>
      <c r="AC5" s="256"/>
      <c r="AF5" s="43"/>
      <c r="AG5" s="43"/>
      <c r="AH5" s="43"/>
      <c r="AI5" s="43"/>
      <c r="AJ5" s="43"/>
      <c r="AK5" s="43"/>
      <c r="AL5" s="43"/>
      <c r="AM5" s="43"/>
      <c r="AN5" s="43"/>
      <c r="AO5" s="43"/>
      <c r="AP5" s="43"/>
      <c r="AQ5" s="43"/>
      <c r="AR5" s="43"/>
      <c r="AS5" s="43"/>
      <c r="AT5" s="43"/>
      <c r="AU5" s="43"/>
      <c r="AV5" s="43"/>
      <c r="AW5" s="43"/>
      <c r="AX5" s="43"/>
      <c r="AY5" s="43"/>
      <c r="AZ5" s="43"/>
      <c r="BA5" s="43"/>
      <c r="BB5" s="43"/>
      <c r="BC5" s="43"/>
      <c r="BD5" s="43"/>
      <c r="BE5" s="43"/>
      <c r="BF5" s="43"/>
    </row>
    <row r="6" spans="1:109" s="42" customFormat="1" ht="13.5" customHeight="1" x14ac:dyDescent="0.15">
      <c r="A6" s="42">
        <v>1</v>
      </c>
      <c r="B6" s="29"/>
      <c r="C6" s="44"/>
      <c r="D6" s="45"/>
      <c r="E6" s="459"/>
      <c r="F6" s="459"/>
      <c r="G6" s="460"/>
      <c r="H6" s="348" t="str">
        <f>IF(OR(AND(R7="10-",ベース!R7=$AA$7),AND(R7=$AA$7,ベース!R7="10-")),$AC$8,"")</f>
        <v/>
      </c>
      <c r="I6" s="47"/>
      <c r="J6" s="47"/>
      <c r="K6" s="47"/>
      <c r="L6" s="47"/>
      <c r="M6" s="47"/>
      <c r="N6" s="47"/>
      <c r="O6" s="47"/>
      <c r="P6" s="48"/>
      <c r="Q6" s="45"/>
      <c r="R6" s="81"/>
      <c r="S6" s="82"/>
      <c r="T6" s="81"/>
      <c r="U6" s="81"/>
      <c r="V6" s="47"/>
      <c r="W6" s="48"/>
      <c r="AA6" s="256"/>
      <c r="AB6" s="256"/>
      <c r="AC6" s="256"/>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row>
    <row r="7" spans="1:109" s="42" customFormat="1" ht="16.5" customHeight="1" x14ac:dyDescent="0.15">
      <c r="A7" s="222" t="s">
        <v>270</v>
      </c>
      <c r="B7" s="34" t="s">
        <v>419</v>
      </c>
      <c r="C7" s="51" t="s">
        <v>243</v>
      </c>
      <c r="D7" s="52"/>
      <c r="E7" s="206" t="s">
        <v>282</v>
      </c>
      <c r="F7" s="42">
        <f>IF(E7="","",MATCH(E7,AF7:BB7,0))</f>
        <v>1</v>
      </c>
      <c r="H7" s="53" t="s">
        <v>274</v>
      </c>
      <c r="I7" s="43"/>
      <c r="J7" s="43"/>
      <c r="K7" s="43"/>
      <c r="L7" s="43"/>
      <c r="M7" s="43"/>
      <c r="N7" s="43"/>
      <c r="O7" s="43"/>
      <c r="P7" s="54"/>
      <c r="Q7" s="52"/>
      <c r="R7" s="37" t="str">
        <f>IF(F7="","",INDEX(AF8:BB8,1,F7))</f>
        <v>無記号</v>
      </c>
      <c r="S7" s="56"/>
      <c r="T7" s="42" t="str">
        <f>IF(R7="","",IF(R7="無記号","",R7))</f>
        <v/>
      </c>
      <c r="U7" s="37" t="str">
        <f>IF(F7="","",INDEX(AF8:BB8,1,F7))</f>
        <v>無記号</v>
      </c>
      <c r="V7" s="42" t="str">
        <f>IF(U7="","",IF(U7="無記号","",U7))</f>
        <v/>
      </c>
      <c r="W7" s="56"/>
      <c r="AA7" s="256" t="s">
        <v>108</v>
      </c>
      <c r="AB7" s="256"/>
      <c r="AC7" s="256"/>
      <c r="AF7" s="43" t="s">
        <v>282</v>
      </c>
      <c r="AG7" s="43" t="s">
        <v>463</v>
      </c>
      <c r="AH7" s="43"/>
      <c r="AI7" s="43"/>
      <c r="AJ7" s="43"/>
      <c r="AK7" s="43"/>
      <c r="AL7" s="43"/>
      <c r="AM7" s="43"/>
      <c r="AN7" s="43"/>
      <c r="AO7" s="43"/>
      <c r="AP7" s="43"/>
      <c r="AQ7" s="43"/>
      <c r="AR7" s="43"/>
      <c r="AS7" s="43"/>
      <c r="AT7" s="43"/>
      <c r="AU7" s="43"/>
      <c r="AV7" s="43"/>
      <c r="AW7" s="43"/>
      <c r="AX7" s="43"/>
      <c r="AY7" s="43"/>
      <c r="AZ7" s="43"/>
      <c r="BA7" s="43"/>
      <c r="BB7" s="43"/>
      <c r="BC7" s="43"/>
      <c r="BD7" s="43"/>
      <c r="BE7" s="43"/>
      <c r="BF7" s="43"/>
    </row>
    <row r="8" spans="1:109" s="42" customFormat="1" ht="37.5" customHeight="1" x14ac:dyDescent="0.15">
      <c r="A8" s="76"/>
      <c r="B8" s="29"/>
      <c r="C8" s="57"/>
      <c r="D8" s="58"/>
      <c r="E8" s="85" t="str">
        <f>IF(AND(R7="10-",ベース!R7=$AA$7),$AA$8,IF(AND(R7=$AA$7,ベース!R7="10-"),$AB$8,""))</f>
        <v/>
      </c>
      <c r="F8" s="59"/>
      <c r="G8" s="59"/>
      <c r="H8" s="455" t="str">
        <f>IF(R7="10-",AD8,"")</f>
        <v/>
      </c>
      <c r="I8" s="456"/>
      <c r="J8" s="456"/>
      <c r="K8" s="456"/>
      <c r="L8" s="456"/>
      <c r="M8" s="456"/>
      <c r="N8" s="456"/>
      <c r="O8" s="456"/>
      <c r="P8" s="457"/>
      <c r="Q8" s="58"/>
      <c r="R8" s="83"/>
      <c r="S8" s="84"/>
      <c r="T8" s="83"/>
      <c r="U8" s="83"/>
      <c r="V8" s="59"/>
      <c r="W8" s="60"/>
      <c r="AA8" s="256" t="s">
        <v>345</v>
      </c>
      <c r="AB8" s="256" t="s">
        <v>346</v>
      </c>
      <c r="AC8" s="256" t="s">
        <v>386</v>
      </c>
      <c r="AD8" s="256" t="s">
        <v>741</v>
      </c>
      <c r="AF8" s="43" t="s">
        <v>108</v>
      </c>
      <c r="AG8" s="356" t="s">
        <v>464</v>
      </c>
      <c r="AH8" s="43"/>
      <c r="AI8" s="43"/>
      <c r="AJ8" s="43"/>
      <c r="AK8" s="43"/>
      <c r="AL8" s="43"/>
      <c r="AM8" s="43"/>
      <c r="AN8" s="43"/>
      <c r="AO8" s="43"/>
      <c r="AP8" s="43"/>
      <c r="AQ8" s="43"/>
      <c r="AR8" s="43"/>
      <c r="AS8" s="43"/>
      <c r="AT8" s="43"/>
      <c r="AU8" s="43"/>
      <c r="AV8" s="43"/>
      <c r="AW8" s="43"/>
      <c r="AX8" s="43"/>
      <c r="AY8" s="43"/>
      <c r="AZ8" s="43"/>
      <c r="BA8" s="43"/>
      <c r="BB8" s="43"/>
      <c r="BC8" s="43"/>
      <c r="BD8" s="43"/>
      <c r="BE8" s="43"/>
      <c r="BF8" s="43"/>
    </row>
    <row r="9" spans="1:109" s="42" customFormat="1" ht="16.5" customHeight="1" x14ac:dyDescent="0.15">
      <c r="A9" s="42">
        <v>2</v>
      </c>
      <c r="B9" s="29"/>
      <c r="C9" s="221"/>
      <c r="D9" s="45"/>
      <c r="E9" s="360"/>
      <c r="F9" s="47"/>
      <c r="G9" s="48"/>
      <c r="H9" s="45"/>
      <c r="I9" s="47"/>
      <c r="J9" s="47"/>
      <c r="K9" s="47"/>
      <c r="L9" s="47"/>
      <c r="M9" s="47"/>
      <c r="N9" s="47"/>
      <c r="O9" s="47"/>
      <c r="P9" s="48"/>
      <c r="Q9" s="45"/>
      <c r="R9" s="81"/>
      <c r="S9" s="82"/>
      <c r="T9" s="81"/>
      <c r="U9" s="81"/>
      <c r="V9" s="81"/>
      <c r="W9" s="48"/>
      <c r="AA9" s="256"/>
      <c r="AB9" s="256"/>
      <c r="AC9" s="256"/>
      <c r="AF9" s="43"/>
      <c r="AG9" s="43"/>
      <c r="AH9" s="43"/>
      <c r="AI9" s="43"/>
      <c r="AJ9" s="43"/>
      <c r="AK9" s="43"/>
      <c r="AL9" s="43"/>
      <c r="AM9" s="43"/>
      <c r="AN9" s="43"/>
      <c r="AO9" s="43"/>
      <c r="AP9" s="43"/>
      <c r="AQ9" s="43"/>
      <c r="AR9" s="43"/>
      <c r="AS9" s="43"/>
      <c r="AT9" s="43"/>
      <c r="AU9" s="43"/>
      <c r="AV9" s="43"/>
      <c r="AW9" s="43"/>
      <c r="AX9" s="43"/>
      <c r="AY9" s="224"/>
      <c r="AZ9" s="224"/>
      <c r="BA9" s="224"/>
      <c r="BB9" s="224"/>
      <c r="BC9" s="224"/>
      <c r="BD9" s="224"/>
      <c r="BE9" s="224"/>
      <c r="BF9" s="224"/>
      <c r="BG9" s="92"/>
      <c r="BH9" s="92"/>
      <c r="BI9" s="92"/>
      <c r="BJ9" s="92"/>
      <c r="BK9" s="92"/>
      <c r="BL9" s="92"/>
      <c r="BM9" s="92"/>
      <c r="BN9" s="92"/>
      <c r="BO9" s="92"/>
      <c r="BP9" s="92"/>
      <c r="BQ9" s="92"/>
      <c r="BR9" s="92"/>
      <c r="BS9" s="92"/>
      <c r="BT9" s="92"/>
      <c r="BU9" s="92"/>
      <c r="BV9" s="92"/>
      <c r="BW9" s="92"/>
      <c r="BX9" s="92"/>
      <c r="BY9" s="92"/>
      <c r="BZ9" s="92"/>
      <c r="CA9" s="92"/>
      <c r="CB9" s="92"/>
      <c r="CC9" s="92"/>
      <c r="CD9" s="92"/>
      <c r="CE9" s="92"/>
      <c r="CF9" s="92"/>
      <c r="CG9" s="92"/>
      <c r="CH9" s="92"/>
      <c r="CI9" s="92"/>
      <c r="CJ9" s="92"/>
      <c r="CK9" s="92"/>
      <c r="CL9" s="92"/>
      <c r="CM9" s="92"/>
      <c r="CN9" s="92"/>
      <c r="CO9" s="92"/>
      <c r="CP9" s="92"/>
      <c r="CQ9" s="92"/>
      <c r="CR9" s="92"/>
      <c r="CS9" s="92"/>
      <c r="CT9" s="92"/>
      <c r="CU9" s="92"/>
      <c r="CV9" s="92"/>
      <c r="CW9" s="92"/>
      <c r="CX9" s="92"/>
      <c r="CY9" s="92"/>
      <c r="CZ9" s="92"/>
      <c r="DA9" s="92"/>
      <c r="DB9" s="92"/>
      <c r="DC9" s="92"/>
      <c r="DD9" s="92"/>
      <c r="DE9" s="92"/>
    </row>
    <row r="10" spans="1:109" s="42" customFormat="1" ht="16.5" customHeight="1" x14ac:dyDescent="0.15">
      <c r="A10" s="222" t="s">
        <v>800</v>
      </c>
      <c r="B10" s="34" t="s">
        <v>801</v>
      </c>
      <c r="C10" s="51" t="s">
        <v>249</v>
      </c>
      <c r="D10" s="52"/>
      <c r="E10" s="361"/>
      <c r="F10" s="42" t="str">
        <f>IF(E10="","",MATCH(E10,AF10:BB10,0))</f>
        <v/>
      </c>
      <c r="G10" s="56"/>
      <c r="H10" s="52"/>
      <c r="L10" s="63"/>
      <c r="P10" s="56"/>
      <c r="Q10" s="52"/>
      <c r="R10" s="37" t="str">
        <f>IF(F10="","",INDEX(AF11:BB11,1,F10))</f>
        <v/>
      </c>
      <c r="S10" s="56"/>
      <c r="T10" s="42" t="str">
        <f>IF(R10="","",IF(R10="無記号","",R10))</f>
        <v/>
      </c>
      <c r="U10" s="37" t="str">
        <f>IF(F10="","",INDEX(AF11:BB11,1,F10))</f>
        <v/>
      </c>
      <c r="V10" s="42" t="str">
        <f>IF(U10="","",IF(U10="無記号","",U10))</f>
        <v/>
      </c>
      <c r="W10" s="17"/>
      <c r="AA10" s="256" t="s">
        <v>802</v>
      </c>
      <c r="AB10" s="256" t="s">
        <v>803</v>
      </c>
      <c r="AC10" s="256" t="s">
        <v>804</v>
      </c>
      <c r="AF10" s="43" t="s">
        <v>114</v>
      </c>
      <c r="AG10" s="43" t="s">
        <v>805</v>
      </c>
      <c r="AH10" s="43" t="s">
        <v>272</v>
      </c>
      <c r="AI10" s="43"/>
      <c r="AJ10" s="43"/>
      <c r="AK10" s="43"/>
      <c r="AL10" s="43"/>
      <c r="AM10" s="43"/>
      <c r="AN10" s="43"/>
      <c r="AO10" s="43"/>
      <c r="AP10" s="43"/>
      <c r="AQ10" s="43"/>
      <c r="AR10" s="43"/>
      <c r="AS10" s="43"/>
      <c r="AT10" s="43"/>
      <c r="AU10" s="43"/>
      <c r="AV10" s="43"/>
      <c r="AW10" s="43"/>
      <c r="AX10" s="43"/>
      <c r="AY10" s="224"/>
      <c r="AZ10" s="224"/>
      <c r="BA10" s="224"/>
      <c r="BB10" s="224"/>
      <c r="BC10" s="224"/>
      <c r="BD10" s="224"/>
      <c r="BE10" s="224"/>
      <c r="BF10" s="224"/>
      <c r="BG10" s="92"/>
      <c r="BH10" s="92"/>
      <c r="BI10" s="92"/>
      <c r="BJ10" s="92"/>
      <c r="BK10" s="92"/>
      <c r="BL10" s="92"/>
      <c r="BM10" s="92"/>
      <c r="BN10" s="92"/>
      <c r="BO10" s="92"/>
      <c r="BP10" s="92"/>
      <c r="BQ10" s="92"/>
      <c r="BR10" s="92"/>
      <c r="BS10" s="92"/>
      <c r="BT10" s="92"/>
      <c r="BU10" s="92"/>
      <c r="BV10" s="92"/>
      <c r="BW10" s="92"/>
      <c r="BX10" s="92"/>
      <c r="BY10" s="92"/>
      <c r="BZ10" s="92"/>
      <c r="CA10" s="92"/>
      <c r="CB10" s="92"/>
      <c r="CC10" s="92"/>
      <c r="CD10" s="92"/>
      <c r="CE10" s="92"/>
      <c r="CF10" s="92"/>
      <c r="CG10" s="92"/>
      <c r="CH10" s="92"/>
      <c r="CI10" s="92"/>
      <c r="CJ10" s="92"/>
      <c r="CK10" s="92"/>
      <c r="CL10" s="92"/>
      <c r="CM10" s="92"/>
      <c r="CN10" s="92"/>
      <c r="CO10" s="92"/>
      <c r="CP10" s="92"/>
      <c r="CQ10" s="92"/>
      <c r="CR10" s="92"/>
      <c r="CS10" s="92"/>
      <c r="CT10" s="92"/>
      <c r="CU10" s="92"/>
      <c r="CV10" s="92"/>
      <c r="CW10" s="92"/>
      <c r="CX10" s="92"/>
      <c r="CY10" s="92"/>
      <c r="CZ10" s="92"/>
      <c r="DA10" s="92"/>
      <c r="DB10" s="92"/>
      <c r="DC10" s="92"/>
      <c r="DD10" s="92"/>
      <c r="DE10" s="92"/>
    </row>
    <row r="11" spans="1:109" s="42" customFormat="1" ht="41.25" customHeight="1" x14ac:dyDescent="0.15">
      <c r="A11" s="76"/>
      <c r="B11" s="29"/>
      <c r="C11" s="57"/>
      <c r="D11" s="58"/>
      <c r="E11" s="93" t="str">
        <f>IF(AND(R7="10-",R10="1"),AC10,IF(R10="0",AA10,IF(R10="1",AB10,"")))</f>
        <v/>
      </c>
      <c r="F11" s="59"/>
      <c r="G11" s="60"/>
      <c r="H11" s="58"/>
      <c r="I11" s="59"/>
      <c r="J11" s="59"/>
      <c r="K11" s="59"/>
      <c r="L11" s="88"/>
      <c r="N11" s="59"/>
      <c r="O11" s="59"/>
      <c r="P11" s="60"/>
      <c r="Q11" s="58"/>
      <c r="R11" s="83"/>
      <c r="S11" s="84"/>
      <c r="T11" s="83"/>
      <c r="U11" s="83"/>
      <c r="V11" s="83"/>
      <c r="W11" s="60"/>
      <c r="AA11" s="256"/>
      <c r="AB11" s="256"/>
      <c r="AC11" s="256"/>
      <c r="AF11" s="358" t="s">
        <v>806</v>
      </c>
      <c r="AG11" s="358" t="s">
        <v>807</v>
      </c>
      <c r="AH11" s="42" t="s">
        <v>808</v>
      </c>
      <c r="AI11" s="43"/>
      <c r="AJ11" s="43"/>
      <c r="AK11" s="43"/>
      <c r="AL11" s="43"/>
      <c r="AM11" s="43"/>
      <c r="AN11" s="43"/>
      <c r="AO11" s="43"/>
      <c r="AP11" s="43"/>
      <c r="AQ11" s="43"/>
      <c r="AR11" s="43"/>
      <c r="AS11" s="43"/>
      <c r="AT11" s="43"/>
      <c r="AU11" s="43"/>
      <c r="AV11" s="43"/>
      <c r="AW11" s="43"/>
      <c r="AX11" s="43"/>
      <c r="AY11" s="224"/>
      <c r="AZ11" s="224"/>
      <c r="BA11" s="224"/>
      <c r="BB11" s="224"/>
      <c r="BC11" s="224"/>
      <c r="BD11" s="224"/>
      <c r="BE11" s="224"/>
      <c r="BF11" s="224"/>
      <c r="BG11" s="92"/>
      <c r="BH11" s="92"/>
      <c r="BI11" s="92"/>
      <c r="BJ11" s="92"/>
      <c r="BK11" s="92"/>
      <c r="BL11" s="92"/>
      <c r="BM11" s="92"/>
      <c r="BN11" s="92"/>
      <c r="BO11" s="92"/>
      <c r="BP11" s="92"/>
      <c r="BQ11" s="92"/>
      <c r="BR11" s="92"/>
      <c r="BS11" s="92"/>
      <c r="BT11" s="92"/>
      <c r="BU11" s="92"/>
      <c r="BV11" s="92"/>
      <c r="BW11" s="92"/>
      <c r="BX11" s="92"/>
      <c r="BY11" s="92"/>
      <c r="BZ11" s="92"/>
      <c r="CA11" s="92"/>
      <c r="CB11" s="92"/>
      <c r="CC11" s="92"/>
      <c r="CD11" s="92"/>
      <c r="CE11" s="92"/>
      <c r="CF11" s="92"/>
      <c r="CG11" s="92"/>
      <c r="CH11" s="92"/>
      <c r="CI11" s="92"/>
      <c r="CJ11" s="92"/>
      <c r="CK11" s="92"/>
      <c r="CL11" s="92"/>
      <c r="CM11" s="92"/>
      <c r="CN11" s="92"/>
      <c r="CO11" s="92"/>
      <c r="CP11" s="92"/>
      <c r="CQ11" s="92"/>
      <c r="CR11" s="92"/>
      <c r="CS11" s="92"/>
      <c r="CT11" s="92"/>
      <c r="CU11" s="92"/>
      <c r="CV11" s="92"/>
      <c r="CW11" s="92"/>
      <c r="CX11" s="92"/>
      <c r="CY11" s="92"/>
      <c r="CZ11" s="92"/>
      <c r="DA11" s="92"/>
      <c r="DB11" s="92"/>
      <c r="DC11" s="92"/>
      <c r="DD11" s="92"/>
      <c r="DE11" s="92"/>
    </row>
    <row r="12" spans="1:109" s="42" customFormat="1" ht="16.5" customHeight="1" x14ac:dyDescent="0.15">
      <c r="A12" s="42">
        <v>3</v>
      </c>
      <c r="B12" s="29"/>
      <c r="C12" s="44"/>
      <c r="D12" s="45"/>
      <c r="E12" s="459"/>
      <c r="F12" s="459"/>
      <c r="G12" s="460"/>
      <c r="H12" s="45"/>
      <c r="I12" s="47"/>
      <c r="J12" s="47"/>
      <c r="K12" s="47"/>
      <c r="L12" s="47"/>
      <c r="M12" s="47"/>
      <c r="N12" s="47"/>
      <c r="O12" s="47"/>
      <c r="P12" s="48"/>
      <c r="Q12" s="45"/>
      <c r="R12" s="81"/>
      <c r="S12" s="82"/>
      <c r="T12" s="81"/>
      <c r="U12" s="81"/>
      <c r="V12" s="81"/>
      <c r="W12" s="16"/>
      <c r="Y12" s="1"/>
      <c r="Z12" s="1"/>
      <c r="AA12" s="357"/>
      <c r="AB12" s="256"/>
      <c r="AC12" s="256"/>
      <c r="AF12" s="43"/>
      <c r="AG12" s="43"/>
      <c r="AH12" s="43"/>
      <c r="AI12" s="43"/>
      <c r="AJ12" s="43"/>
      <c r="AK12" s="43"/>
      <c r="AL12" s="43"/>
      <c r="AM12" s="43"/>
      <c r="AN12" s="43"/>
      <c r="AO12" s="43"/>
      <c r="AP12" s="43"/>
      <c r="AQ12" s="43"/>
      <c r="AR12" s="43"/>
      <c r="AS12" s="43"/>
      <c r="AT12" s="43"/>
      <c r="AU12" s="43"/>
      <c r="AV12" s="43"/>
      <c r="AW12" s="43"/>
      <c r="AX12" s="43"/>
      <c r="AY12" s="43"/>
      <c r="AZ12" s="43"/>
      <c r="BA12" s="43"/>
      <c r="BB12" s="43"/>
      <c r="BC12" s="43"/>
      <c r="BD12" s="43"/>
      <c r="BE12" s="43"/>
      <c r="BF12" s="43"/>
    </row>
    <row r="13" spans="1:109" s="42" customFormat="1" ht="16.5" customHeight="1" x14ac:dyDescent="0.15">
      <c r="A13" s="222" t="s">
        <v>270</v>
      </c>
      <c r="B13" s="34" t="s">
        <v>5</v>
      </c>
      <c r="C13" s="51" t="s">
        <v>251</v>
      </c>
      <c r="D13" s="52"/>
      <c r="E13" s="203" t="s">
        <v>459</v>
      </c>
      <c r="F13" s="42">
        <f>IF(E13="","",MATCH(E13,AF13:BB13,0))</f>
        <v>1</v>
      </c>
      <c r="H13" s="52"/>
      <c r="P13" s="56"/>
      <c r="Q13" s="52"/>
      <c r="R13" s="37" t="str">
        <f>IF(F13="","",INDEX(AF14:BB14,1,F13))</f>
        <v>5</v>
      </c>
      <c r="S13" s="56"/>
      <c r="T13" s="42" t="str">
        <f>IF(R13="","",IF(R13="無記号","",R13))</f>
        <v>5</v>
      </c>
      <c r="U13" s="37" t="str">
        <f>IF(F13="","",INDEX(AF14:BB14,1,F13))</f>
        <v>5</v>
      </c>
      <c r="V13" s="42" t="str">
        <f>IF(U13="","",IF(U13="無記号","",U13))</f>
        <v>5</v>
      </c>
      <c r="W13" s="17"/>
      <c r="Y13" s="1"/>
      <c r="Z13" s="1"/>
      <c r="AA13" s="357"/>
      <c r="AB13" s="256"/>
      <c r="AC13" s="256"/>
      <c r="AF13" s="43" t="s">
        <v>465</v>
      </c>
      <c r="AG13" s="43" t="s">
        <v>466</v>
      </c>
      <c r="AH13" s="43"/>
      <c r="AI13" s="43"/>
      <c r="AJ13" s="43"/>
      <c r="AK13" s="43"/>
      <c r="AL13" s="43"/>
      <c r="AM13" s="43"/>
      <c r="AN13" s="43"/>
      <c r="AO13" s="43"/>
      <c r="AP13" s="43"/>
      <c r="AQ13" s="43"/>
      <c r="AR13" s="43"/>
      <c r="AS13" s="43"/>
      <c r="AT13" s="43"/>
      <c r="AU13" s="43"/>
      <c r="AV13" s="43"/>
      <c r="AW13" s="43"/>
      <c r="AX13" s="43"/>
      <c r="AY13" s="43"/>
      <c r="AZ13" s="43"/>
      <c r="BA13" s="43"/>
      <c r="BB13" s="43"/>
      <c r="BC13" s="43"/>
      <c r="BD13" s="43"/>
      <c r="BE13" s="43"/>
      <c r="BF13" s="43"/>
    </row>
    <row r="14" spans="1:109" s="42" customFormat="1" ht="16.5" customHeight="1" x14ac:dyDescent="0.15">
      <c r="A14" s="76"/>
      <c r="B14" s="29"/>
      <c r="C14" s="57"/>
      <c r="D14" s="58"/>
      <c r="E14" s="85"/>
      <c r="F14" s="59"/>
      <c r="G14" s="59"/>
      <c r="H14" s="58"/>
      <c r="I14" s="59"/>
      <c r="J14" s="59"/>
      <c r="K14" s="59"/>
      <c r="L14" s="59"/>
      <c r="M14" s="59"/>
      <c r="N14" s="59"/>
      <c r="O14" s="59"/>
      <c r="P14" s="60"/>
      <c r="Q14" s="58"/>
      <c r="R14" s="83"/>
      <c r="S14" s="84"/>
      <c r="T14" s="83"/>
      <c r="U14" s="83"/>
      <c r="V14" s="83"/>
      <c r="W14" s="15"/>
      <c r="Y14" s="1"/>
      <c r="Z14" s="1"/>
      <c r="AA14" s="357"/>
      <c r="AB14" s="256"/>
      <c r="AC14" s="256"/>
      <c r="AF14" s="356" t="s">
        <v>265</v>
      </c>
      <c r="AG14" s="356" t="s">
        <v>266</v>
      </c>
      <c r="AH14" s="356"/>
      <c r="AI14" s="356"/>
      <c r="AJ14" s="356"/>
      <c r="AK14" s="356"/>
      <c r="AL14" s="356"/>
      <c r="AM14" s="356"/>
      <c r="AN14" s="356"/>
      <c r="AO14" s="356"/>
      <c r="AP14" s="356"/>
      <c r="AQ14" s="356"/>
      <c r="AR14" s="356"/>
      <c r="AS14" s="356"/>
      <c r="AT14" s="356"/>
      <c r="AU14" s="356"/>
      <c r="AV14" s="356"/>
      <c r="AW14" s="356"/>
      <c r="AX14" s="356"/>
      <c r="AY14" s="356"/>
      <c r="AZ14" s="356"/>
      <c r="BA14" s="356"/>
      <c r="BB14" s="356"/>
      <c r="BC14" s="43"/>
      <c r="BD14" s="43"/>
      <c r="BE14" s="43"/>
      <c r="BF14" s="43"/>
    </row>
    <row r="15" spans="1:109" s="42" customFormat="1" ht="16.5" customHeight="1" x14ac:dyDescent="0.15">
      <c r="A15" s="42">
        <v>4</v>
      </c>
      <c r="B15" s="29"/>
      <c r="C15" s="44"/>
      <c r="D15" s="45"/>
      <c r="E15" s="461" t="s">
        <v>110</v>
      </c>
      <c r="F15" s="461"/>
      <c r="G15" s="462"/>
      <c r="H15" s="45"/>
      <c r="I15" s="47"/>
      <c r="J15" s="47"/>
      <c r="K15" s="47"/>
      <c r="L15" s="47"/>
      <c r="M15" s="47"/>
      <c r="N15" s="47"/>
      <c r="O15" s="47"/>
      <c r="P15" s="48"/>
      <c r="Q15" s="45"/>
      <c r="R15" s="81"/>
      <c r="S15" s="82"/>
      <c r="T15" s="81"/>
      <c r="U15" s="81"/>
      <c r="V15" s="81"/>
      <c r="W15" s="16"/>
      <c r="Y15" s="1"/>
      <c r="Z15" s="1"/>
      <c r="AA15" s="357"/>
      <c r="AB15" s="256"/>
      <c r="AC15" s="256"/>
      <c r="AF15" s="356"/>
      <c r="AG15" s="356"/>
      <c r="AH15" s="356"/>
      <c r="AI15" s="356"/>
      <c r="AJ15" s="356"/>
      <c r="AK15" s="356"/>
      <c r="AL15" s="356"/>
      <c r="AM15" s="356"/>
      <c r="AN15" s="356"/>
      <c r="AO15" s="356"/>
      <c r="AP15" s="356"/>
      <c r="AQ15" s="356"/>
      <c r="AR15" s="356"/>
      <c r="AS15" s="356"/>
      <c r="AT15" s="356"/>
      <c r="AU15" s="356"/>
      <c r="AV15" s="356"/>
      <c r="AW15" s="356"/>
      <c r="AX15" s="356"/>
      <c r="AY15" s="356"/>
      <c r="AZ15" s="356"/>
      <c r="BA15" s="356"/>
      <c r="BB15" s="356"/>
      <c r="BC15" s="43"/>
      <c r="BD15" s="43"/>
      <c r="BE15" s="43"/>
      <c r="BF15" s="43"/>
    </row>
    <row r="16" spans="1:109" s="42" customFormat="1" ht="16.5" customHeight="1" x14ac:dyDescent="0.15">
      <c r="A16" s="222" t="s">
        <v>270</v>
      </c>
      <c r="B16" s="34" t="s">
        <v>420</v>
      </c>
      <c r="C16" s="51" t="s">
        <v>252</v>
      </c>
      <c r="D16" s="52"/>
      <c r="E16" s="243"/>
      <c r="F16" s="42" t="str">
        <f>IF(E16="","",MATCH(E16,AF16:BB16,0))</f>
        <v/>
      </c>
      <c r="H16" s="52"/>
      <c r="P16" s="56"/>
      <c r="Q16" s="52"/>
      <c r="R16" s="37" t="str">
        <f>IF(F16="","",INDEX(AF17:BB17,1,F16))</f>
        <v/>
      </c>
      <c r="S16" s="56"/>
      <c r="T16" s="42" t="str">
        <f>IF(R16="","",IF(R16="無記号","",R16))</f>
        <v/>
      </c>
      <c r="U16" s="37" t="str">
        <f>IF(F16="","",INDEX(AF17:BB17,1,F16))</f>
        <v/>
      </c>
      <c r="V16" s="42" t="str">
        <f>IF(U16="","",IF(U16="無記号","",U16))</f>
        <v/>
      </c>
      <c r="W16" s="17"/>
      <c r="Y16" s="1"/>
      <c r="Z16" s="1"/>
      <c r="AA16" s="357"/>
      <c r="AB16" s="256"/>
      <c r="AC16" s="256"/>
      <c r="AF16" s="43" t="s">
        <v>122</v>
      </c>
      <c r="AG16" s="43" t="s">
        <v>123</v>
      </c>
      <c r="AH16" s="43" t="s">
        <v>124</v>
      </c>
      <c r="AI16" s="43" t="s">
        <v>340</v>
      </c>
      <c r="AJ16" s="43" t="s">
        <v>341</v>
      </c>
      <c r="AK16" s="43" t="s">
        <v>342</v>
      </c>
      <c r="AL16" s="43" t="s">
        <v>343</v>
      </c>
      <c r="AM16" s="43"/>
      <c r="AN16" s="43"/>
      <c r="AO16" s="43"/>
      <c r="AP16" s="43"/>
      <c r="AQ16" s="43"/>
      <c r="AR16" s="43"/>
      <c r="AS16" s="43"/>
      <c r="AT16" s="43"/>
      <c r="AU16" s="43"/>
      <c r="AV16" s="43"/>
      <c r="AW16" s="43"/>
      <c r="AX16" s="43"/>
      <c r="AY16" s="43"/>
      <c r="AZ16" s="43"/>
      <c r="BA16" s="43"/>
      <c r="BB16" s="43"/>
      <c r="BC16" s="43"/>
      <c r="BD16" s="43"/>
      <c r="BE16" s="43"/>
      <c r="BF16" s="43"/>
    </row>
    <row r="17" spans="1:58" s="42" customFormat="1" ht="70.5" customHeight="1" x14ac:dyDescent="0.15">
      <c r="A17" s="76"/>
      <c r="B17" s="29"/>
      <c r="C17" s="86" t="s">
        <v>290</v>
      </c>
      <c r="D17" s="58"/>
      <c r="E17" s="244" t="str">
        <f>IF(AND(ベース!S34="",OR(バルブ!R16="NS",バルブ!R16="NZ")),バルブ!$AD$17,IF(AND(ベース!S34="N",OR(バルブ!R16="S",バルブ!R16="Z")),バルブ!$AC$17,""))</f>
        <v/>
      </c>
      <c r="F17" s="59"/>
      <c r="G17" s="59"/>
      <c r="H17" s="58"/>
      <c r="I17" s="59"/>
      <c r="J17" s="59"/>
      <c r="K17" s="59"/>
      <c r="L17" s="59"/>
      <c r="M17" s="59"/>
      <c r="N17" s="59"/>
      <c r="O17" s="59"/>
      <c r="P17" s="60"/>
      <c r="Q17" s="58"/>
      <c r="R17" s="83"/>
      <c r="S17" s="84"/>
      <c r="T17" s="83"/>
      <c r="U17" s="83"/>
      <c r="V17" s="83"/>
      <c r="W17" s="15"/>
      <c r="Y17" s="1"/>
      <c r="Z17" s="1"/>
      <c r="AA17" s="357" t="s">
        <v>467</v>
      </c>
      <c r="AB17" s="256" t="s">
        <v>108</v>
      </c>
      <c r="AC17" s="357" t="s">
        <v>522</v>
      </c>
      <c r="AD17" s="357" t="s">
        <v>523</v>
      </c>
      <c r="AF17" s="43" t="s">
        <v>108</v>
      </c>
      <c r="AG17" s="356" t="s">
        <v>20</v>
      </c>
      <c r="AH17" s="356" t="s">
        <v>468</v>
      </c>
      <c r="AI17" s="43" t="s">
        <v>4</v>
      </c>
      <c r="AJ17" s="43" t="s">
        <v>469</v>
      </c>
      <c r="AK17" s="43" t="s">
        <v>470</v>
      </c>
      <c r="AL17" s="43" t="s">
        <v>471</v>
      </c>
      <c r="AM17" s="43"/>
      <c r="AN17" s="43"/>
      <c r="AO17" s="43"/>
      <c r="AP17" s="43"/>
      <c r="AQ17" s="43"/>
      <c r="AR17" s="43"/>
      <c r="AS17" s="43"/>
      <c r="AT17" s="43"/>
      <c r="AU17" s="43"/>
      <c r="AV17" s="43"/>
      <c r="AW17" s="43"/>
      <c r="AX17" s="43"/>
      <c r="AY17" s="43"/>
      <c r="AZ17" s="43"/>
      <c r="BA17" s="43"/>
      <c r="BB17" s="43"/>
      <c r="BC17" s="43"/>
      <c r="BD17" s="43"/>
      <c r="BE17" s="43"/>
      <c r="BF17" s="43"/>
    </row>
    <row r="18" spans="1:58" s="42" customFormat="1" ht="16.5" customHeight="1" x14ac:dyDescent="0.15">
      <c r="A18" s="42">
        <v>5</v>
      </c>
      <c r="B18" s="29"/>
      <c r="C18" s="44"/>
      <c r="D18" s="45"/>
      <c r="E18" s="459"/>
      <c r="F18" s="459"/>
      <c r="G18" s="460"/>
      <c r="H18" s="45"/>
      <c r="I18" s="47"/>
      <c r="J18" s="47"/>
      <c r="K18" s="47"/>
      <c r="L18" s="47"/>
      <c r="M18" s="47"/>
      <c r="N18" s="47"/>
      <c r="O18" s="47"/>
      <c r="P18" s="48"/>
      <c r="Q18" s="45"/>
      <c r="R18" s="81"/>
      <c r="S18" s="82"/>
      <c r="T18" s="81"/>
      <c r="U18" s="81"/>
      <c r="V18" s="81"/>
      <c r="W18" s="16"/>
      <c r="Y18" s="1"/>
      <c r="Z18" s="1"/>
      <c r="AA18" s="357"/>
      <c r="AB18" s="256"/>
      <c r="AC18" s="256"/>
      <c r="AF18" s="356"/>
      <c r="AG18" s="356"/>
      <c r="AH18" s="356"/>
      <c r="AI18" s="43"/>
      <c r="AJ18" s="43"/>
      <c r="AK18" s="43"/>
      <c r="AL18" s="43"/>
      <c r="AM18" s="43"/>
      <c r="AN18" s="43"/>
      <c r="AO18" s="43"/>
      <c r="AP18" s="43"/>
      <c r="AQ18" s="43"/>
      <c r="AR18" s="43"/>
      <c r="AS18" s="43"/>
      <c r="AT18" s="43"/>
      <c r="AU18" s="43"/>
      <c r="AV18" s="43"/>
      <c r="AW18" s="43"/>
      <c r="AX18" s="43"/>
      <c r="AY18" s="43"/>
      <c r="AZ18" s="43"/>
      <c r="BA18" s="43"/>
      <c r="BB18" s="43"/>
      <c r="BC18" s="43"/>
      <c r="BD18" s="43"/>
      <c r="BE18" s="43"/>
      <c r="BF18" s="43"/>
    </row>
    <row r="19" spans="1:58" s="42" customFormat="1" ht="16.5" customHeight="1" x14ac:dyDescent="0.15">
      <c r="A19" s="222" t="s">
        <v>270</v>
      </c>
      <c r="B19" s="34" t="s">
        <v>17</v>
      </c>
      <c r="C19" s="51" t="s">
        <v>288</v>
      </c>
      <c r="D19" s="52"/>
      <c r="E19" s="263" t="s">
        <v>254</v>
      </c>
      <c r="F19" s="42">
        <f>IF(E19="","",MATCH(E19,AF19:BB19,0))</f>
        <v>1</v>
      </c>
      <c r="H19" s="52"/>
      <c r="P19" s="56"/>
      <c r="Q19" s="52"/>
      <c r="R19" s="37" t="str">
        <f>IF(F19="","",INDEX(AF20:BB20,1,F19))</f>
        <v>無記号</v>
      </c>
      <c r="S19" s="56"/>
      <c r="T19" s="42" t="str">
        <f>IF(R19="","",IF(R19="無記号","",R19))</f>
        <v/>
      </c>
      <c r="U19" s="37" t="str">
        <f>IF(F19="","",INDEX(AF20:BB20,1,F19))</f>
        <v>無記号</v>
      </c>
      <c r="V19" s="42" t="str">
        <f>IF(U19="","",IF(U19="無記号","",U19))</f>
        <v/>
      </c>
      <c r="W19" s="17"/>
      <c r="Y19" s="1"/>
      <c r="Z19" s="1"/>
      <c r="AA19" s="357"/>
      <c r="AB19" s="256"/>
      <c r="AC19" s="256"/>
      <c r="AF19" s="43" t="s">
        <v>254</v>
      </c>
      <c r="AG19" s="43" t="s">
        <v>131</v>
      </c>
      <c r="AH19" s="43" t="s">
        <v>548</v>
      </c>
      <c r="AI19" s="43" t="s">
        <v>132</v>
      </c>
      <c r="AJ19" s="43" t="s">
        <v>549</v>
      </c>
      <c r="AK19" s="43"/>
      <c r="AL19" s="43"/>
      <c r="AM19" s="43"/>
      <c r="AN19" s="43"/>
      <c r="AO19" s="43"/>
      <c r="AP19" s="43"/>
      <c r="AQ19" s="43"/>
      <c r="AR19" s="43"/>
      <c r="AS19" s="43"/>
      <c r="AT19" s="43"/>
      <c r="AU19" s="43"/>
      <c r="AV19" s="43"/>
      <c r="AW19" s="43"/>
      <c r="AX19" s="43"/>
      <c r="AY19" s="43"/>
      <c r="AZ19" s="43"/>
      <c r="BA19" s="43"/>
      <c r="BB19" s="43"/>
      <c r="BC19" s="43"/>
      <c r="BD19" s="43"/>
      <c r="BE19" s="43"/>
      <c r="BF19" s="43"/>
    </row>
    <row r="20" spans="1:58" s="42" customFormat="1" ht="71.25" customHeight="1" x14ac:dyDescent="0.15">
      <c r="A20" s="76"/>
      <c r="B20" s="29"/>
      <c r="C20" s="57"/>
      <c r="D20" s="58"/>
      <c r="E20" s="264" t="s">
        <v>554</v>
      </c>
      <c r="F20" s="59"/>
      <c r="G20" s="59"/>
      <c r="H20" s="58"/>
      <c r="I20" s="59"/>
      <c r="J20" s="59"/>
      <c r="K20" s="59"/>
      <c r="L20" s="59"/>
      <c r="M20" s="59"/>
      <c r="N20" s="59"/>
      <c r="O20" s="59"/>
      <c r="P20" s="60"/>
      <c r="Q20" s="58"/>
      <c r="R20" s="83"/>
      <c r="S20" s="84"/>
      <c r="T20" s="83"/>
      <c r="U20" s="83"/>
      <c r="V20" s="83"/>
      <c r="W20" s="15"/>
      <c r="Y20" s="1"/>
      <c r="Z20" s="1"/>
      <c r="AA20" s="357"/>
      <c r="AB20" s="256"/>
      <c r="AC20" s="256"/>
      <c r="AF20" s="43" t="s">
        <v>108</v>
      </c>
      <c r="AG20" s="356" t="s">
        <v>14</v>
      </c>
      <c r="AH20" s="42" t="s">
        <v>15</v>
      </c>
      <c r="AI20" s="356" t="s">
        <v>396</v>
      </c>
      <c r="AJ20" s="43" t="s">
        <v>344</v>
      </c>
      <c r="AK20" s="43"/>
      <c r="AL20" s="43"/>
      <c r="AM20" s="43"/>
      <c r="AN20" s="43"/>
      <c r="AO20" s="43"/>
      <c r="AP20" s="43"/>
      <c r="AQ20" s="43"/>
      <c r="AR20" s="43"/>
      <c r="AS20" s="43"/>
      <c r="AT20" s="43"/>
      <c r="AU20" s="43"/>
      <c r="AV20" s="43"/>
      <c r="AW20" s="43"/>
      <c r="AX20" s="43"/>
      <c r="AY20" s="43"/>
      <c r="AZ20" s="43"/>
      <c r="BA20" s="43"/>
      <c r="BB20" s="43"/>
      <c r="BC20" s="43"/>
      <c r="BD20" s="43"/>
      <c r="BE20" s="43"/>
      <c r="BF20" s="43"/>
    </row>
    <row r="21" spans="1:58" s="42" customFormat="1" ht="16.5" customHeight="1" x14ac:dyDescent="0.15">
      <c r="A21" s="42">
        <v>6</v>
      </c>
      <c r="B21" s="29"/>
      <c r="C21" s="44"/>
      <c r="D21" s="45"/>
      <c r="E21" s="459"/>
      <c r="F21" s="459"/>
      <c r="G21" s="460"/>
      <c r="H21" s="45"/>
      <c r="I21" s="47"/>
      <c r="J21" s="47"/>
      <c r="K21" s="47"/>
      <c r="L21" s="47"/>
      <c r="M21" s="47"/>
      <c r="N21" s="47"/>
      <c r="O21" s="47"/>
      <c r="P21" s="48"/>
      <c r="Q21" s="45"/>
      <c r="R21" s="81"/>
      <c r="S21" s="82"/>
      <c r="T21" s="81"/>
      <c r="U21" s="81"/>
      <c r="V21" s="81"/>
      <c r="W21" s="16"/>
      <c r="X21" s="1"/>
      <c r="Y21" s="1"/>
      <c r="Z21" s="1"/>
      <c r="AA21" s="357"/>
      <c r="AB21" s="357"/>
      <c r="AC21" s="256"/>
    </row>
    <row r="22" spans="1:58" s="42" customFormat="1" ht="16.5" customHeight="1" x14ac:dyDescent="0.15">
      <c r="A22" s="222" t="s">
        <v>270</v>
      </c>
      <c r="B22" s="34" t="s">
        <v>337</v>
      </c>
      <c r="C22" s="51" t="s">
        <v>253</v>
      </c>
      <c r="D22" s="52"/>
      <c r="E22" s="207" t="s">
        <v>255</v>
      </c>
      <c r="F22" s="42">
        <f>IF(E22="","",MATCH(E22,AF22:BB22,0))</f>
        <v>1</v>
      </c>
      <c r="H22" s="52"/>
      <c r="P22" s="56"/>
      <c r="Q22" s="52"/>
      <c r="R22" s="37" t="str">
        <f>IF(F22="","",INDEX(AF23:BB23,1,F22))</f>
        <v>無記号</v>
      </c>
      <c r="S22" s="56"/>
      <c r="T22" s="42" t="str">
        <f>IF(R22="","",IF(R22="無記号","",R22))</f>
        <v/>
      </c>
      <c r="U22" s="37" t="str">
        <f>IF(F22="","",INDEX(AF23:BB23,1,F22))</f>
        <v>無記号</v>
      </c>
      <c r="V22" s="42" t="str">
        <f>IF(U22="","",IF(U22="無記号","",U22))</f>
        <v/>
      </c>
      <c r="W22" s="56"/>
      <c r="AA22" s="256"/>
      <c r="AB22" s="256"/>
      <c r="AC22" s="256"/>
      <c r="AF22" s="43" t="s">
        <v>255</v>
      </c>
      <c r="AG22" s="43" t="s">
        <v>125</v>
      </c>
      <c r="AH22" s="43" t="s">
        <v>472</v>
      </c>
      <c r="AI22" s="43" t="s">
        <v>473</v>
      </c>
      <c r="AJ22" s="43"/>
      <c r="AK22" s="43"/>
      <c r="AL22" s="43"/>
      <c r="AM22" s="43"/>
      <c r="AN22" s="43"/>
      <c r="AO22" s="43"/>
      <c r="AP22" s="43"/>
      <c r="AQ22" s="43"/>
      <c r="AR22" s="43"/>
      <c r="AS22" s="43"/>
      <c r="AT22" s="43"/>
      <c r="AU22" s="43"/>
      <c r="AV22" s="43"/>
      <c r="AW22" s="43"/>
      <c r="AX22" s="43"/>
      <c r="AY22" s="43"/>
      <c r="AZ22" s="43"/>
      <c r="BA22" s="43"/>
      <c r="BB22" s="43"/>
      <c r="BC22" s="43"/>
      <c r="BD22" s="43"/>
      <c r="BE22" s="43"/>
      <c r="BF22" s="43"/>
    </row>
    <row r="23" spans="1:58" s="42" customFormat="1" ht="38.25" customHeight="1" x14ac:dyDescent="0.15">
      <c r="A23" s="76"/>
      <c r="C23" s="57"/>
      <c r="D23" s="58"/>
      <c r="E23" s="228" t="str">
        <f>IF(OR(R22="B",R22="H"),$AA$23,"")</f>
        <v/>
      </c>
      <c r="F23" s="59"/>
      <c r="G23" s="59"/>
      <c r="H23" s="58"/>
      <c r="I23" s="59"/>
      <c r="J23" s="59"/>
      <c r="K23" s="59"/>
      <c r="L23" s="59"/>
      <c r="M23" s="59"/>
      <c r="N23" s="59"/>
      <c r="O23" s="59"/>
      <c r="P23" s="60"/>
      <c r="Q23" s="58"/>
      <c r="R23" s="59"/>
      <c r="S23" s="60"/>
      <c r="T23" s="59"/>
      <c r="U23" s="59"/>
      <c r="V23" s="59"/>
      <c r="W23" s="60"/>
      <c r="AA23" s="256" t="s">
        <v>700</v>
      </c>
      <c r="AB23" s="256"/>
      <c r="AC23" s="256"/>
      <c r="AF23" s="43" t="s">
        <v>108</v>
      </c>
      <c r="AG23" s="356" t="s">
        <v>12</v>
      </c>
      <c r="AH23" s="356" t="s">
        <v>411</v>
      </c>
      <c r="AI23" s="356" t="s">
        <v>412</v>
      </c>
      <c r="AJ23" s="356"/>
      <c r="AK23" s="356"/>
      <c r="AL23" s="356"/>
      <c r="AM23" s="356"/>
      <c r="AN23" s="356"/>
      <c r="AO23" s="356"/>
      <c r="AP23" s="356"/>
      <c r="AQ23" s="356"/>
      <c r="AR23" s="356"/>
      <c r="AS23" s="356"/>
      <c r="AT23" s="356"/>
      <c r="AU23" s="356"/>
      <c r="AV23" s="356"/>
      <c r="AW23" s="356"/>
      <c r="AX23" s="356"/>
      <c r="AY23" s="356"/>
      <c r="AZ23" s="356"/>
      <c r="BA23" s="356"/>
      <c r="BB23" s="356"/>
      <c r="BC23" s="356"/>
      <c r="BD23" s="356"/>
      <c r="BE23" s="43"/>
      <c r="BF23" s="43"/>
    </row>
    <row r="24" spans="1:58" s="42" customFormat="1" ht="16.5" customHeight="1" x14ac:dyDescent="0.15">
      <c r="A24" s="42">
        <v>7</v>
      </c>
      <c r="C24" s="44"/>
      <c r="D24" s="45"/>
      <c r="E24" s="459"/>
      <c r="F24" s="459"/>
      <c r="G24" s="460"/>
      <c r="H24" s="45"/>
      <c r="I24" s="47"/>
      <c r="J24" s="47"/>
      <c r="K24" s="47"/>
      <c r="L24" s="47"/>
      <c r="M24" s="47"/>
      <c r="N24" s="47"/>
      <c r="O24" s="47"/>
      <c r="P24" s="48"/>
      <c r="Q24" s="45"/>
      <c r="R24" s="47"/>
      <c r="S24" s="48"/>
      <c r="T24" s="47"/>
      <c r="U24" s="47"/>
      <c r="V24" s="47"/>
      <c r="W24" s="48"/>
      <c r="AA24" s="256"/>
      <c r="AB24" s="256"/>
      <c r="AC24" s="256"/>
      <c r="AF24" s="43"/>
      <c r="AG24" s="43"/>
      <c r="AH24" s="43"/>
      <c r="AI24" s="43"/>
      <c r="AJ24" s="43"/>
      <c r="AK24" s="43"/>
      <c r="AL24" s="43"/>
      <c r="AM24" s="43"/>
      <c r="AN24" s="43"/>
      <c r="AO24" s="43"/>
      <c r="AP24" s="43"/>
      <c r="AQ24" s="43"/>
      <c r="AR24" s="43"/>
      <c r="AS24" s="43"/>
      <c r="AT24" s="43"/>
      <c r="AU24" s="43"/>
      <c r="AV24" s="43"/>
      <c r="AW24" s="43"/>
      <c r="AX24" s="43"/>
      <c r="AY24" s="43"/>
      <c r="AZ24" s="43"/>
      <c r="BA24" s="43"/>
      <c r="BB24" s="43"/>
      <c r="BC24" s="43"/>
      <c r="BD24" s="43"/>
      <c r="BE24" s="43"/>
      <c r="BF24" s="43"/>
    </row>
    <row r="25" spans="1:58" s="42" customFormat="1" ht="16.5" customHeight="1" x14ac:dyDescent="0.15">
      <c r="A25" s="222" t="s">
        <v>270</v>
      </c>
      <c r="B25" s="38" t="s">
        <v>133</v>
      </c>
      <c r="C25" s="51" t="s">
        <v>289</v>
      </c>
      <c r="D25" s="52"/>
      <c r="E25" s="206" t="s">
        <v>127</v>
      </c>
      <c r="F25" s="42">
        <f>IF(E25="","",MATCH(E25,AF25:BB25,0))</f>
        <v>1</v>
      </c>
      <c r="H25" s="53" t="s">
        <v>277</v>
      </c>
      <c r="P25" s="56"/>
      <c r="Q25" s="52"/>
      <c r="R25" s="37" t="str">
        <f>IF(F25="","",INDEX(AF26:BB26,1,F25))</f>
        <v>無記号</v>
      </c>
      <c r="S25" s="56"/>
      <c r="T25" s="42" t="str">
        <f>IF(R25="","",IF(R25="無記号","",R25))</f>
        <v/>
      </c>
      <c r="U25" s="37" t="str">
        <f>IF(F25="","",INDEX(AF26:BB26,1,F25))</f>
        <v>無記号</v>
      </c>
      <c r="V25" s="42" t="str">
        <f>IF(U25="","",IF(U25="無記号","",U25))</f>
        <v/>
      </c>
      <c r="W25" s="56"/>
      <c r="AA25" s="256"/>
      <c r="AB25" s="256"/>
      <c r="AC25" s="256"/>
      <c r="AF25" s="43" t="s">
        <v>127</v>
      </c>
      <c r="AG25" s="43" t="s">
        <v>128</v>
      </c>
      <c r="AH25" s="43"/>
      <c r="AI25" s="43"/>
      <c r="AJ25" s="43"/>
      <c r="AK25" s="43"/>
      <c r="AL25" s="43"/>
      <c r="AM25" s="43"/>
      <c r="AN25" s="43"/>
      <c r="AO25" s="43"/>
      <c r="AP25" s="43"/>
      <c r="AQ25" s="43"/>
      <c r="AR25" s="43"/>
      <c r="AS25" s="43"/>
      <c r="AT25" s="43"/>
      <c r="AU25" s="43"/>
      <c r="AV25" s="43"/>
      <c r="AW25" s="43"/>
      <c r="AX25" s="43"/>
      <c r="AY25" s="43"/>
      <c r="AZ25" s="43"/>
      <c r="BA25" s="43"/>
      <c r="BB25" s="43"/>
      <c r="BC25" s="43"/>
      <c r="BD25" s="43"/>
      <c r="BE25" s="43"/>
      <c r="BF25" s="43"/>
    </row>
    <row r="26" spans="1:58" s="42" customFormat="1" ht="35.25" customHeight="1" x14ac:dyDescent="0.15">
      <c r="A26" s="76"/>
      <c r="B26" s="29"/>
      <c r="C26" s="86" t="s">
        <v>275</v>
      </c>
      <c r="D26" s="58"/>
      <c r="E26" s="365" t="str">
        <f>IF(AND(OR(R10="1",R10="■"),R25="-X90"),$AB$26,"")</f>
        <v/>
      </c>
      <c r="F26" s="59"/>
      <c r="G26" s="59"/>
      <c r="H26" s="209" t="s">
        <v>276</v>
      </c>
      <c r="I26" s="59"/>
      <c r="J26" s="59"/>
      <c r="K26" s="59"/>
      <c r="L26" s="59"/>
      <c r="M26" s="59"/>
      <c r="N26" s="59"/>
      <c r="O26" s="59"/>
      <c r="P26" s="60"/>
      <c r="Q26" s="58"/>
      <c r="R26" s="83"/>
      <c r="S26" s="84"/>
      <c r="T26" s="83"/>
      <c r="U26" s="83"/>
      <c r="V26" s="59"/>
      <c r="W26" s="60"/>
      <c r="AA26" s="256" t="s">
        <v>347</v>
      </c>
      <c r="AB26" s="256" t="s">
        <v>813</v>
      </c>
      <c r="AC26" s="256"/>
      <c r="AF26" s="43" t="s">
        <v>108</v>
      </c>
      <c r="AG26" s="358" t="s">
        <v>474</v>
      </c>
      <c r="AH26" s="43"/>
      <c r="AI26" s="43"/>
      <c r="AJ26" s="43"/>
      <c r="AK26" s="43"/>
      <c r="AL26" s="43"/>
      <c r="AM26" s="43"/>
      <c r="AN26" s="43"/>
      <c r="AO26" s="43"/>
      <c r="AP26" s="43"/>
      <c r="AQ26" s="43"/>
      <c r="AR26" s="43"/>
      <c r="AS26" s="43"/>
      <c r="AT26" s="43"/>
      <c r="AU26" s="43"/>
      <c r="AV26" s="43"/>
      <c r="AW26" s="43"/>
      <c r="AX26" s="43"/>
      <c r="AY26" s="43"/>
      <c r="AZ26" s="43"/>
      <c r="BA26" s="43"/>
      <c r="BB26" s="43"/>
      <c r="BC26" s="43"/>
      <c r="BD26" s="43"/>
      <c r="BE26" s="43"/>
      <c r="BF26" s="43"/>
    </row>
    <row r="27" spans="1:58" s="42" customFormat="1" ht="16.5" hidden="1" customHeight="1" x14ac:dyDescent="0.15">
      <c r="A27" s="76"/>
      <c r="B27" s="29"/>
      <c r="C27" s="43"/>
      <c r="E27" s="13"/>
      <c r="R27" s="29"/>
      <c r="S27" s="29"/>
      <c r="T27" s="29"/>
      <c r="U27" s="29"/>
      <c r="AA27" s="256"/>
      <c r="AB27" s="256"/>
      <c r="AC27" s="256"/>
      <c r="AF27" s="43"/>
      <c r="AG27" s="43"/>
      <c r="AH27" s="43"/>
      <c r="AI27" s="43"/>
      <c r="AJ27" s="43"/>
      <c r="AK27" s="43"/>
      <c r="AL27" s="43"/>
      <c r="AM27" s="43"/>
      <c r="AN27" s="43"/>
      <c r="AO27" s="43"/>
      <c r="AP27" s="43"/>
      <c r="AQ27" s="43"/>
      <c r="AR27" s="43"/>
      <c r="AS27" s="43"/>
      <c r="AT27" s="43"/>
      <c r="AU27" s="43"/>
      <c r="AV27" s="43"/>
      <c r="AW27" s="43"/>
      <c r="AX27" s="43"/>
      <c r="AY27" s="43"/>
      <c r="AZ27" s="43"/>
      <c r="BA27" s="43"/>
      <c r="BB27" s="43"/>
      <c r="BC27" s="43"/>
      <c r="BD27" s="43"/>
      <c r="BE27" s="43"/>
      <c r="BF27" s="43"/>
    </row>
    <row r="28" spans="1:58" s="42" customFormat="1" ht="16.5" hidden="1" customHeight="1" x14ac:dyDescent="0.15">
      <c r="A28" s="76"/>
      <c r="B28" s="64" t="s">
        <v>12</v>
      </c>
      <c r="C28" s="43" t="s">
        <v>0</v>
      </c>
      <c r="E28" s="13"/>
      <c r="R28" s="29" t="s">
        <v>21</v>
      </c>
      <c r="S28" s="29"/>
      <c r="T28" s="42" t="str">
        <f>IF(R28="","",IF(R28="無記号","",R28))</f>
        <v>SY</v>
      </c>
      <c r="U28" s="29" t="s">
        <v>21</v>
      </c>
      <c r="V28" s="42" t="str">
        <f>IF(U28="","",IF(U28="無記号","",U28))</f>
        <v>SY</v>
      </c>
      <c r="AA28" s="256"/>
      <c r="AB28" s="256"/>
      <c r="AC28" s="256"/>
      <c r="AF28" s="43"/>
      <c r="AG28" s="43"/>
      <c r="AH28" s="43"/>
      <c r="AI28" s="43"/>
      <c r="AJ28" s="43"/>
      <c r="AK28" s="43"/>
      <c r="AL28" s="43"/>
      <c r="AM28" s="43"/>
      <c r="AN28" s="43"/>
      <c r="AO28" s="43"/>
      <c r="AP28" s="43"/>
      <c r="AQ28" s="43"/>
      <c r="AR28" s="43"/>
      <c r="AS28" s="43"/>
      <c r="AT28" s="43"/>
      <c r="AU28" s="43"/>
      <c r="AV28" s="43"/>
      <c r="AW28" s="43"/>
      <c r="AX28" s="43"/>
      <c r="AY28" s="43"/>
      <c r="AZ28" s="43"/>
      <c r="BA28" s="43"/>
      <c r="BB28" s="43"/>
      <c r="BC28" s="43"/>
      <c r="BD28" s="43"/>
      <c r="BE28" s="43"/>
      <c r="BF28" s="43"/>
    </row>
    <row r="29" spans="1:58" s="42" customFormat="1" ht="16.5" hidden="1" customHeight="1" x14ac:dyDescent="0.15">
      <c r="A29" s="76"/>
      <c r="B29" s="29"/>
      <c r="C29" s="43"/>
      <c r="E29" s="13"/>
      <c r="R29" s="29"/>
      <c r="S29" s="29"/>
      <c r="T29" s="29"/>
      <c r="U29" s="29"/>
      <c r="V29" s="29"/>
      <c r="AA29" s="256"/>
      <c r="AB29" s="256"/>
      <c r="AC29" s="256"/>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c r="BE29" s="43"/>
      <c r="BF29" s="43"/>
    </row>
    <row r="30" spans="1:58" s="42" customFormat="1" ht="16.5" hidden="1" customHeight="1" x14ac:dyDescent="0.15">
      <c r="A30" s="76"/>
      <c r="B30" s="29"/>
      <c r="C30" s="43"/>
      <c r="E30" s="13"/>
      <c r="R30" s="29"/>
      <c r="S30" s="29"/>
      <c r="T30" s="29"/>
      <c r="U30" s="29"/>
      <c r="V30" s="29"/>
      <c r="AA30" s="256"/>
      <c r="AB30" s="256"/>
      <c r="AC30" s="256"/>
      <c r="AF30" s="43"/>
      <c r="AG30" s="43"/>
      <c r="AH30" s="43"/>
      <c r="AI30" s="43"/>
      <c r="AJ30" s="43"/>
      <c r="AK30" s="43"/>
      <c r="AL30" s="43"/>
      <c r="AM30" s="43"/>
      <c r="AN30" s="43"/>
      <c r="AO30" s="43"/>
      <c r="AP30" s="43"/>
      <c r="AQ30" s="43"/>
      <c r="AR30" s="43"/>
      <c r="AS30" s="43"/>
      <c r="AT30" s="43"/>
      <c r="AU30" s="43"/>
      <c r="AV30" s="43"/>
      <c r="AW30" s="43"/>
      <c r="AX30" s="43"/>
      <c r="AY30" s="43"/>
      <c r="AZ30" s="43"/>
      <c r="BA30" s="43"/>
      <c r="BB30" s="43"/>
      <c r="BC30" s="43"/>
      <c r="BD30" s="43"/>
      <c r="BE30" s="43"/>
      <c r="BF30" s="43"/>
    </row>
    <row r="31" spans="1:58" s="42" customFormat="1" ht="16.5" hidden="1" customHeight="1" x14ac:dyDescent="0.15">
      <c r="A31" s="76"/>
      <c r="B31" s="64" t="s">
        <v>13</v>
      </c>
      <c r="C31" s="43" t="s">
        <v>1</v>
      </c>
      <c r="E31" s="13"/>
      <c r="R31" s="29">
        <v>3</v>
      </c>
      <c r="S31" s="29"/>
      <c r="T31" s="42">
        <f>IF(R31="","",IF(R31="無記号","",R31))</f>
        <v>3</v>
      </c>
      <c r="U31" s="29">
        <v>3</v>
      </c>
      <c r="V31" s="42">
        <f>IF(U31="","",IF(U31="無記号","",U31))</f>
        <v>3</v>
      </c>
      <c r="AA31" s="256"/>
      <c r="AB31" s="256"/>
      <c r="AC31" s="256"/>
      <c r="AF31" s="43"/>
      <c r="AG31" s="43"/>
      <c r="AH31" s="43"/>
      <c r="AI31" s="43"/>
      <c r="AJ31" s="43"/>
      <c r="AK31" s="43"/>
      <c r="AL31" s="43"/>
      <c r="AM31" s="43"/>
      <c r="AN31" s="43"/>
      <c r="AO31" s="43"/>
      <c r="AP31" s="43"/>
      <c r="AQ31" s="43"/>
      <c r="AR31" s="43"/>
      <c r="AS31" s="43"/>
      <c r="AT31" s="43"/>
      <c r="AU31" s="43"/>
      <c r="AV31" s="43"/>
      <c r="AW31" s="43"/>
      <c r="AX31" s="43"/>
      <c r="AY31" s="43"/>
      <c r="AZ31" s="43"/>
      <c r="BA31" s="43"/>
      <c r="BB31" s="43"/>
      <c r="BC31" s="43"/>
      <c r="BD31" s="43"/>
      <c r="BE31" s="43"/>
      <c r="BF31" s="43"/>
    </row>
    <row r="32" spans="1:58" s="42" customFormat="1" ht="16.5" hidden="1" customHeight="1" x14ac:dyDescent="0.15">
      <c r="A32" s="76"/>
      <c r="B32" s="29"/>
      <c r="C32" s="43"/>
      <c r="E32" s="13"/>
      <c r="R32" s="29"/>
      <c r="S32" s="29"/>
      <c r="T32" s="29"/>
      <c r="U32" s="29"/>
      <c r="V32" s="29"/>
      <c r="AA32" s="256"/>
      <c r="AB32" s="256"/>
      <c r="AC32" s="256"/>
      <c r="AF32" s="43"/>
      <c r="AG32" s="43"/>
      <c r="AH32" s="43"/>
      <c r="AI32" s="43"/>
      <c r="AJ32" s="43"/>
      <c r="AK32" s="43"/>
      <c r="AL32" s="43"/>
      <c r="AM32" s="43"/>
      <c r="AN32" s="43"/>
      <c r="AO32" s="43"/>
      <c r="AP32" s="43"/>
      <c r="AQ32" s="43"/>
      <c r="AR32" s="43"/>
      <c r="AS32" s="43"/>
      <c r="AT32" s="43"/>
      <c r="AU32" s="43"/>
      <c r="AV32" s="43"/>
      <c r="AW32" s="43"/>
      <c r="AX32" s="43"/>
      <c r="AY32" s="43"/>
      <c r="AZ32" s="43"/>
      <c r="BA32" s="43"/>
      <c r="BB32" s="43"/>
      <c r="BC32" s="43"/>
      <c r="BD32" s="43"/>
      <c r="BE32" s="43"/>
      <c r="BF32" s="43"/>
    </row>
    <row r="33" spans="1:58" s="42" customFormat="1" ht="16.5" hidden="1" customHeight="1" x14ac:dyDescent="0.15">
      <c r="A33" s="76"/>
      <c r="B33" s="29"/>
      <c r="C33" s="43"/>
      <c r="E33" s="13"/>
      <c r="R33" s="29"/>
      <c r="S33" s="29"/>
      <c r="T33" s="29"/>
      <c r="U33" s="29"/>
      <c r="AA33" s="256"/>
      <c r="AB33" s="256"/>
      <c r="AC33" s="256"/>
      <c r="AF33" s="43"/>
      <c r="AG33" s="356"/>
      <c r="AH33" s="43"/>
      <c r="AI33" s="43"/>
      <c r="AJ33" s="43"/>
      <c r="AK33" s="43"/>
      <c r="AL33" s="43"/>
      <c r="AM33" s="43"/>
      <c r="AN33" s="43"/>
      <c r="AO33" s="43"/>
      <c r="AP33" s="43"/>
      <c r="AQ33" s="43"/>
      <c r="AR33" s="43"/>
      <c r="AS33" s="43"/>
      <c r="AT33" s="43"/>
      <c r="AU33" s="43"/>
      <c r="AV33" s="43"/>
      <c r="AW33" s="43"/>
      <c r="AX33" s="43"/>
      <c r="AY33" s="43"/>
      <c r="AZ33" s="43"/>
      <c r="BA33" s="43"/>
      <c r="BB33" s="43"/>
      <c r="BC33" s="43"/>
      <c r="BD33" s="43"/>
      <c r="BE33" s="43"/>
      <c r="BF33" s="43"/>
    </row>
    <row r="34" spans="1:58" s="42" customFormat="1" ht="16.5" hidden="1" customHeight="1" x14ac:dyDescent="0.15">
      <c r="A34" s="76"/>
      <c r="B34" s="29"/>
      <c r="C34" s="43"/>
      <c r="E34" s="13"/>
      <c r="R34" s="29"/>
      <c r="S34" s="29"/>
      <c r="U34" s="29"/>
      <c r="AA34" s="256"/>
      <c r="AB34" s="256"/>
      <c r="AC34" s="256"/>
      <c r="AF34" s="43"/>
      <c r="AG34" s="43"/>
      <c r="AH34" s="43"/>
      <c r="AI34" s="43"/>
      <c r="AJ34" s="43"/>
      <c r="AK34" s="43"/>
      <c r="AL34" s="43"/>
      <c r="AM34" s="43"/>
      <c r="AN34" s="43"/>
      <c r="AO34" s="43"/>
      <c r="AP34" s="43"/>
      <c r="AQ34" s="43"/>
      <c r="AR34" s="43"/>
      <c r="AS34" s="43"/>
      <c r="AT34" s="43"/>
      <c r="AU34" s="43"/>
      <c r="AV34" s="43"/>
      <c r="AW34" s="43"/>
      <c r="AX34" s="43"/>
      <c r="AY34" s="43"/>
      <c r="AZ34" s="43"/>
      <c r="BA34" s="43"/>
      <c r="BB34" s="43"/>
      <c r="BC34" s="43"/>
      <c r="BD34" s="43"/>
      <c r="BE34" s="43"/>
      <c r="BF34" s="43"/>
    </row>
    <row r="35" spans="1:58" s="42" customFormat="1" ht="16.5" hidden="1" customHeight="1" x14ac:dyDescent="0.15">
      <c r="A35" s="76"/>
      <c r="B35" s="29"/>
      <c r="C35" s="43"/>
      <c r="E35" s="13"/>
      <c r="R35" s="29"/>
      <c r="S35" s="29"/>
      <c r="T35" s="29"/>
      <c r="U35" s="29"/>
      <c r="AA35" s="256"/>
      <c r="AB35" s="256"/>
      <c r="AC35" s="256"/>
      <c r="AF35" s="43"/>
      <c r="AG35" s="43"/>
      <c r="AH35" s="43"/>
      <c r="AI35" s="43"/>
      <c r="AJ35" s="43"/>
      <c r="AK35" s="43"/>
      <c r="AL35" s="43"/>
      <c r="AM35" s="43"/>
      <c r="AN35" s="43"/>
      <c r="AO35" s="43"/>
      <c r="AP35" s="43"/>
      <c r="AQ35" s="43"/>
      <c r="AR35" s="43"/>
      <c r="AS35" s="43"/>
      <c r="AT35" s="43"/>
      <c r="AU35" s="43"/>
      <c r="AV35" s="43"/>
      <c r="AW35" s="43"/>
      <c r="AX35" s="43"/>
      <c r="AY35" s="43"/>
      <c r="AZ35" s="43"/>
      <c r="BA35" s="43"/>
      <c r="BB35" s="43"/>
      <c r="BC35" s="43"/>
      <c r="BD35" s="43"/>
      <c r="BE35" s="43"/>
      <c r="BF35" s="43"/>
    </row>
    <row r="36" spans="1:58" ht="16.5" hidden="1" customHeight="1" x14ac:dyDescent="0.15"/>
    <row r="37" spans="1:58" ht="16.5" hidden="1" customHeight="1" x14ac:dyDescent="0.15"/>
    <row r="38" spans="1:58" ht="16.5" hidden="1" customHeight="1" x14ac:dyDescent="0.15"/>
    <row r="39" spans="1:58" s="42" customFormat="1" ht="16.5" customHeight="1" x14ac:dyDescent="0.15">
      <c r="A39" s="42">
        <v>8</v>
      </c>
      <c r="B39" s="29"/>
      <c r="C39" s="221" t="s">
        <v>285</v>
      </c>
      <c r="D39" s="45"/>
      <c r="E39" s="87"/>
      <c r="F39" s="47"/>
      <c r="G39" s="47"/>
      <c r="H39" s="45"/>
      <c r="I39" s="47"/>
      <c r="J39" s="47"/>
      <c r="K39" s="47"/>
      <c r="L39" s="47"/>
      <c r="M39" s="47"/>
      <c r="N39" s="47"/>
      <c r="O39" s="47"/>
      <c r="P39" s="48"/>
      <c r="Q39" s="45"/>
      <c r="R39" s="81"/>
      <c r="S39" s="82"/>
      <c r="T39" s="81"/>
      <c r="U39" s="81"/>
      <c r="V39" s="81"/>
      <c r="W39" s="48"/>
      <c r="AA39" s="256"/>
      <c r="AB39" s="256"/>
      <c r="AC39" s="256"/>
      <c r="AF39" s="43"/>
      <c r="AG39" s="43"/>
      <c r="AH39" s="43"/>
      <c r="AI39" s="43"/>
      <c r="AJ39" s="43"/>
      <c r="AK39" s="43"/>
      <c r="AL39" s="43"/>
      <c r="AM39" s="43"/>
      <c r="AN39" s="43"/>
      <c r="AO39" s="43"/>
      <c r="AP39" s="43"/>
      <c r="AQ39" s="43"/>
      <c r="AR39" s="43"/>
      <c r="AS39" s="43"/>
      <c r="AT39" s="43"/>
      <c r="AU39" s="43"/>
      <c r="AV39" s="43"/>
      <c r="AW39" s="43"/>
      <c r="AX39" s="43"/>
      <c r="AY39" s="43"/>
      <c r="AZ39" s="43"/>
      <c r="BA39" s="43"/>
      <c r="BB39" s="43"/>
      <c r="BC39" s="43"/>
      <c r="BD39" s="43"/>
      <c r="BE39" s="43"/>
      <c r="BF39" s="43"/>
    </row>
    <row r="40" spans="1:58" s="42" customFormat="1" ht="16.5" customHeight="1" x14ac:dyDescent="0.15">
      <c r="A40" s="222" t="s">
        <v>270</v>
      </c>
      <c r="B40" s="34" t="s">
        <v>395</v>
      </c>
      <c r="C40" s="51" t="s">
        <v>248</v>
      </c>
      <c r="D40" s="52"/>
      <c r="E40" s="102" t="s">
        <v>408</v>
      </c>
      <c r="H40" s="52"/>
      <c r="P40" s="56"/>
      <c r="Q40" s="52"/>
      <c r="R40" s="37" t="s">
        <v>129</v>
      </c>
      <c r="S40" s="56"/>
      <c r="T40" s="42" t="s">
        <v>129</v>
      </c>
      <c r="U40" s="37" t="s">
        <v>129</v>
      </c>
      <c r="V40" s="42" t="s">
        <v>129</v>
      </c>
      <c r="W40" s="56"/>
      <c r="AA40" s="256"/>
      <c r="AB40" s="256"/>
      <c r="AC40" s="256"/>
      <c r="AF40" s="43"/>
      <c r="AG40" s="43"/>
      <c r="AH40" s="43"/>
      <c r="AI40" s="43"/>
      <c r="AJ40" s="43"/>
      <c r="AK40" s="43"/>
      <c r="AL40" s="43"/>
      <c r="AM40" s="43"/>
      <c r="AN40" s="43"/>
      <c r="AO40" s="43"/>
      <c r="AP40" s="43"/>
      <c r="AQ40" s="43"/>
      <c r="AR40" s="43"/>
      <c r="AS40" s="43"/>
      <c r="AT40" s="43"/>
      <c r="AU40" s="43"/>
      <c r="AV40" s="43"/>
      <c r="AW40" s="43"/>
      <c r="AX40" s="43"/>
      <c r="AY40" s="43"/>
      <c r="AZ40" s="43"/>
      <c r="BA40" s="43"/>
      <c r="BB40" s="43"/>
      <c r="BC40" s="43"/>
      <c r="BD40" s="43"/>
      <c r="BE40" s="43"/>
      <c r="BF40" s="43"/>
    </row>
    <row r="41" spans="1:58" s="42" customFormat="1" ht="69" customHeight="1" x14ac:dyDescent="0.15">
      <c r="A41" s="76"/>
      <c r="B41" s="29"/>
      <c r="C41" s="57"/>
      <c r="D41" s="58"/>
      <c r="E41" s="85"/>
      <c r="F41" s="59"/>
      <c r="G41" s="59"/>
      <c r="H41" s="58"/>
      <c r="I41" s="59"/>
      <c r="J41" s="59"/>
      <c r="K41" s="59"/>
      <c r="L41" s="59"/>
      <c r="M41" s="59"/>
      <c r="N41" s="59"/>
      <c r="O41" s="59"/>
      <c r="P41" s="60"/>
      <c r="Q41" s="58"/>
      <c r="R41" s="83"/>
      <c r="S41" s="84"/>
      <c r="T41" s="83"/>
      <c r="U41" s="83"/>
      <c r="V41" s="83"/>
      <c r="W41" s="60"/>
      <c r="AA41" s="256"/>
      <c r="AB41" s="256"/>
      <c r="AC41" s="256"/>
      <c r="AF41" s="43"/>
      <c r="AG41" s="43"/>
      <c r="AH41" s="43"/>
      <c r="AI41" s="43"/>
      <c r="AJ41" s="43"/>
      <c r="AK41" s="43"/>
      <c r="AL41" s="43"/>
      <c r="AM41" s="43"/>
      <c r="AN41" s="43"/>
      <c r="AO41" s="43"/>
      <c r="AP41" s="43"/>
      <c r="AQ41" s="43"/>
      <c r="AR41" s="43"/>
      <c r="AS41" s="43"/>
      <c r="AT41" s="43"/>
      <c r="AU41" s="43"/>
      <c r="AV41" s="43"/>
      <c r="AW41" s="43"/>
      <c r="AX41" s="43"/>
      <c r="AY41" s="43"/>
      <c r="AZ41" s="43"/>
      <c r="BA41" s="43"/>
      <c r="BB41" s="43"/>
      <c r="BC41" s="43"/>
      <c r="BD41" s="43"/>
      <c r="BE41" s="43"/>
      <c r="BF41" s="43"/>
    </row>
    <row r="42" spans="1:58" s="42" customFormat="1" ht="16.5" hidden="1" customHeight="1" x14ac:dyDescent="0.15">
      <c r="A42" s="76"/>
      <c r="B42" s="29"/>
      <c r="C42" s="43"/>
      <c r="E42" s="13"/>
      <c r="R42" s="29"/>
      <c r="S42" s="29"/>
      <c r="T42" s="29"/>
      <c r="U42" s="29"/>
      <c r="V42" s="29"/>
      <c r="AA42" s="256"/>
      <c r="AB42" s="256"/>
      <c r="AC42" s="256"/>
      <c r="AF42" s="43"/>
      <c r="AG42" s="43"/>
      <c r="AH42" s="43"/>
      <c r="AI42" s="43"/>
      <c r="AJ42" s="43"/>
      <c r="AK42" s="43"/>
      <c r="AL42" s="43"/>
      <c r="AM42" s="43"/>
      <c r="AN42" s="43"/>
      <c r="AO42" s="43"/>
      <c r="AP42" s="43"/>
      <c r="AQ42" s="43"/>
      <c r="AR42" s="43"/>
      <c r="AS42" s="43"/>
      <c r="AT42" s="43"/>
      <c r="AU42" s="43"/>
      <c r="AV42" s="43"/>
      <c r="AW42" s="43"/>
      <c r="AX42" s="43"/>
      <c r="AY42" s="43"/>
      <c r="AZ42" s="43"/>
      <c r="BA42" s="43"/>
      <c r="BB42" s="43"/>
      <c r="BC42" s="43"/>
      <c r="BD42" s="43"/>
      <c r="BE42" s="43"/>
      <c r="BF42" s="43"/>
    </row>
    <row r="43" spans="1:58" s="42" customFormat="1" ht="16.5" hidden="1" customHeight="1" x14ac:dyDescent="0.15">
      <c r="A43" s="76"/>
      <c r="B43" s="64" t="s">
        <v>421</v>
      </c>
      <c r="C43" s="43" t="s">
        <v>22</v>
      </c>
      <c r="E43" s="13"/>
      <c r="R43" s="29">
        <v>0</v>
      </c>
      <c r="S43" s="29"/>
      <c r="T43" s="42">
        <f>IF(R43="","",IF(R43="無記号","",R43))</f>
        <v>0</v>
      </c>
      <c r="U43" s="29">
        <v>3</v>
      </c>
      <c r="V43" s="42">
        <f>IF(U43="","",IF(U43="無記号","",U43))</f>
        <v>3</v>
      </c>
      <c r="AA43" s="256"/>
      <c r="AB43" s="256"/>
      <c r="AC43" s="256"/>
      <c r="AF43" s="43"/>
      <c r="AG43" s="43"/>
      <c r="AH43" s="43"/>
      <c r="AI43" s="43"/>
      <c r="AJ43" s="43"/>
      <c r="AK43" s="43"/>
      <c r="AL43" s="43"/>
      <c r="AM43" s="43"/>
      <c r="AN43" s="43"/>
      <c r="AO43" s="43"/>
      <c r="AP43" s="43"/>
      <c r="AQ43" s="43"/>
      <c r="AR43" s="43"/>
      <c r="AS43" s="43"/>
      <c r="AT43" s="43"/>
      <c r="AU43" s="43"/>
      <c r="AV43" s="43"/>
      <c r="AW43" s="43"/>
      <c r="AX43" s="43"/>
      <c r="AY43" s="43"/>
      <c r="AZ43" s="43"/>
      <c r="BA43" s="43"/>
      <c r="BB43" s="43"/>
      <c r="BC43" s="43"/>
      <c r="BD43" s="43"/>
      <c r="BE43" s="43"/>
      <c r="BF43" s="43"/>
    </row>
    <row r="44" spans="1:58" s="42" customFormat="1" ht="16.5" hidden="1" customHeight="1" x14ac:dyDescent="0.15">
      <c r="A44" s="76"/>
      <c r="B44" s="29"/>
      <c r="C44" s="43"/>
      <c r="E44" s="13"/>
      <c r="R44" s="29"/>
      <c r="S44" s="29"/>
      <c r="T44" s="29"/>
      <c r="U44" s="29"/>
      <c r="V44" s="29"/>
      <c r="AA44" s="256"/>
      <c r="AB44" s="256"/>
      <c r="AC44" s="256"/>
      <c r="AF44" s="43"/>
      <c r="AG44" s="43"/>
      <c r="AH44" s="43"/>
      <c r="AI44" s="43"/>
      <c r="AJ44" s="43"/>
      <c r="AK44" s="43"/>
      <c r="AL44" s="43"/>
      <c r="AM44" s="43"/>
      <c r="AN44" s="43"/>
      <c r="AO44" s="43"/>
      <c r="AP44" s="43"/>
      <c r="AQ44" s="43"/>
      <c r="AR44" s="43"/>
      <c r="AS44" s="43"/>
      <c r="AT44" s="43"/>
      <c r="AU44" s="43"/>
      <c r="AV44" s="43"/>
      <c r="AW44" s="43"/>
      <c r="AX44" s="43"/>
      <c r="AY44" s="43"/>
      <c r="AZ44" s="43"/>
      <c r="BA44" s="43"/>
      <c r="BB44" s="43"/>
      <c r="BC44" s="43"/>
      <c r="BD44" s="43"/>
      <c r="BE44" s="43"/>
      <c r="BF44" s="43"/>
    </row>
    <row r="45" spans="1:58" s="42" customFormat="1" ht="16.5" hidden="1" customHeight="1" x14ac:dyDescent="0.15">
      <c r="B45" s="29"/>
      <c r="C45" s="221"/>
      <c r="D45" s="45"/>
      <c r="E45" s="210"/>
      <c r="F45" s="47"/>
      <c r="G45" s="48"/>
      <c r="H45" s="45"/>
      <c r="I45" s="47"/>
      <c r="J45" s="47"/>
      <c r="K45" s="47"/>
      <c r="L45" s="47"/>
      <c r="M45" s="47"/>
      <c r="N45" s="47"/>
      <c r="O45" s="47"/>
      <c r="P45" s="48"/>
      <c r="Q45" s="45"/>
      <c r="R45" s="81"/>
      <c r="S45" s="82"/>
      <c r="T45" s="81"/>
      <c r="U45" s="81"/>
      <c r="V45" s="81"/>
      <c r="W45" s="48"/>
      <c r="AA45" s="256"/>
      <c r="AB45" s="256"/>
      <c r="AC45" s="256"/>
      <c r="AF45" s="43"/>
      <c r="AG45" s="43"/>
      <c r="AH45" s="43"/>
      <c r="AI45" s="43"/>
      <c r="AJ45" s="43"/>
      <c r="AK45" s="43"/>
      <c r="AL45" s="43"/>
      <c r="AM45" s="43"/>
      <c r="AN45" s="43"/>
      <c r="AO45" s="43"/>
      <c r="AP45" s="43"/>
      <c r="AQ45" s="43"/>
      <c r="AR45" s="43"/>
      <c r="AS45" s="43"/>
      <c r="AT45" s="43"/>
      <c r="AU45" s="43"/>
      <c r="AV45" s="43"/>
      <c r="AW45" s="43"/>
      <c r="AX45" s="43"/>
      <c r="AY45" s="43"/>
      <c r="AZ45" s="43"/>
      <c r="BA45" s="43"/>
      <c r="BB45" s="43"/>
      <c r="BC45" s="43"/>
      <c r="BD45" s="43"/>
      <c r="BE45" s="43"/>
      <c r="BF45" s="43"/>
    </row>
    <row r="46" spans="1:58" s="42" customFormat="1" ht="16.5" hidden="1" customHeight="1" x14ac:dyDescent="0.15">
      <c r="A46" s="222" t="s">
        <v>270</v>
      </c>
      <c r="B46" s="34" t="s">
        <v>396</v>
      </c>
      <c r="C46" s="51"/>
      <c r="D46" s="52"/>
      <c r="E46" s="102"/>
      <c r="G46" s="56"/>
      <c r="H46" s="52"/>
      <c r="L46" s="63"/>
      <c r="P46" s="56"/>
      <c r="Q46" s="52"/>
      <c r="R46" s="37" t="s">
        <v>422</v>
      </c>
      <c r="S46" s="56"/>
      <c r="T46" s="42" t="s">
        <v>422</v>
      </c>
      <c r="U46" s="37" t="s">
        <v>422</v>
      </c>
      <c r="V46" s="42" t="s">
        <v>422</v>
      </c>
      <c r="W46" s="56"/>
      <c r="AA46" s="256"/>
      <c r="AB46" s="256"/>
      <c r="AC46" s="256"/>
      <c r="AF46" s="43" t="s">
        <v>114</v>
      </c>
      <c r="AG46" s="43" t="s">
        <v>413</v>
      </c>
      <c r="AH46" s="43" t="s">
        <v>272</v>
      </c>
      <c r="AI46" s="43"/>
      <c r="AJ46" s="43"/>
      <c r="AK46" s="43"/>
      <c r="AL46" s="43"/>
      <c r="AM46" s="43"/>
      <c r="AN46" s="43"/>
      <c r="AO46" s="43"/>
      <c r="AP46" s="43"/>
      <c r="AQ46" s="43"/>
      <c r="AR46" s="43"/>
      <c r="AS46" s="43"/>
      <c r="AT46" s="43"/>
      <c r="AU46" s="43"/>
      <c r="AV46" s="43"/>
      <c r="AW46" s="43"/>
      <c r="AX46" s="43"/>
      <c r="AY46" s="43"/>
      <c r="AZ46" s="43"/>
      <c r="BA46" s="43"/>
      <c r="BB46" s="43"/>
      <c r="BC46" s="43"/>
      <c r="BD46" s="43"/>
      <c r="BE46" s="43"/>
      <c r="BF46" s="43"/>
    </row>
    <row r="47" spans="1:58" s="42" customFormat="1" ht="10.5" hidden="1" customHeight="1" x14ac:dyDescent="0.15">
      <c r="A47" s="76"/>
      <c r="B47" s="29"/>
      <c r="C47" s="57"/>
      <c r="D47" s="58"/>
      <c r="E47" s="59"/>
      <c r="F47" s="59"/>
      <c r="G47" s="60"/>
      <c r="H47" s="58"/>
      <c r="I47" s="59"/>
      <c r="J47" s="59"/>
      <c r="K47" s="59"/>
      <c r="L47" s="88"/>
      <c r="M47" s="59"/>
      <c r="N47" s="59"/>
      <c r="O47" s="59"/>
      <c r="P47" s="60"/>
      <c r="Q47" s="58"/>
      <c r="R47" s="83"/>
      <c r="S47" s="84"/>
      <c r="T47" s="83"/>
      <c r="U47" s="83"/>
      <c r="V47" s="83"/>
      <c r="W47" s="60"/>
      <c r="AA47" s="256"/>
      <c r="AB47" s="256"/>
      <c r="AC47" s="256"/>
      <c r="AF47" s="358" t="s">
        <v>475</v>
      </c>
      <c r="AG47" s="358" t="s">
        <v>476</v>
      </c>
      <c r="AH47" s="42" t="s">
        <v>344</v>
      </c>
      <c r="AI47" s="43"/>
      <c r="AJ47" s="43"/>
      <c r="AK47" s="43"/>
      <c r="AL47" s="43"/>
      <c r="AM47" s="43"/>
      <c r="AN47" s="43"/>
      <c r="AO47" s="43"/>
      <c r="AP47" s="43"/>
      <c r="AQ47" s="43"/>
      <c r="AR47" s="43"/>
      <c r="AS47" s="43"/>
      <c r="AT47" s="43"/>
      <c r="AU47" s="43"/>
      <c r="AV47" s="43"/>
      <c r="AW47" s="43"/>
      <c r="AX47" s="43"/>
      <c r="AY47" s="43"/>
      <c r="AZ47" s="43"/>
      <c r="BA47" s="43"/>
      <c r="BB47" s="43"/>
      <c r="BC47" s="43"/>
      <c r="BD47" s="43"/>
      <c r="BE47" s="43"/>
      <c r="BF47" s="43"/>
    </row>
    <row r="48" spans="1:58" s="42" customFormat="1" ht="16.5" customHeight="1" x14ac:dyDescent="0.15">
      <c r="A48" s="42">
        <v>9</v>
      </c>
      <c r="B48" s="29"/>
      <c r="C48" s="221" t="s">
        <v>285</v>
      </c>
      <c r="D48" s="45"/>
      <c r="E48" s="87"/>
      <c r="F48" s="47"/>
      <c r="G48" s="48"/>
      <c r="H48" s="45"/>
      <c r="I48" s="47"/>
      <c r="J48" s="47"/>
      <c r="K48" s="47"/>
      <c r="L48" s="47"/>
      <c r="M48" s="47"/>
      <c r="N48" s="47"/>
      <c r="O48" s="47"/>
      <c r="P48" s="48"/>
      <c r="Q48" s="45"/>
      <c r="R48" s="81"/>
      <c r="S48" s="82"/>
      <c r="T48" s="81"/>
      <c r="U48" s="81"/>
      <c r="V48" s="81"/>
      <c r="W48" s="16"/>
      <c r="Y48" s="1"/>
      <c r="Z48" s="1"/>
      <c r="AA48" s="357"/>
      <c r="AB48" s="357"/>
      <c r="AC48" s="256"/>
      <c r="AF48" s="356"/>
      <c r="AG48" s="356"/>
      <c r="AH48" s="356"/>
      <c r="AI48" s="356"/>
      <c r="AJ48" s="356"/>
      <c r="AK48" s="356"/>
      <c r="AL48" s="356"/>
      <c r="AM48" s="356"/>
      <c r="AN48" s="356"/>
      <c r="AO48" s="356"/>
      <c r="AP48" s="356"/>
      <c r="AQ48" s="356"/>
      <c r="AR48" s="356"/>
      <c r="AS48" s="356"/>
      <c r="AT48" s="356"/>
      <c r="AU48" s="356"/>
      <c r="AV48" s="43"/>
      <c r="AW48" s="43"/>
      <c r="AX48" s="43"/>
      <c r="AY48" s="43"/>
      <c r="AZ48" s="43"/>
      <c r="BA48" s="43"/>
      <c r="BB48" s="43"/>
      <c r="BC48" s="43"/>
      <c r="BD48" s="43"/>
      <c r="BE48" s="43"/>
      <c r="BF48" s="43"/>
    </row>
    <row r="49" spans="1:58" s="42" customFormat="1" ht="16.5" customHeight="1" x14ac:dyDescent="0.15">
      <c r="A49" s="222" t="s">
        <v>270</v>
      </c>
      <c r="B49" s="34" t="s">
        <v>428</v>
      </c>
      <c r="C49" s="51" t="s">
        <v>435</v>
      </c>
      <c r="D49" s="52"/>
      <c r="E49" s="102" t="s">
        <v>408</v>
      </c>
      <c r="F49" s="42" t="e">
        <f>IF(E49="","",MATCH(E49,AF49:BB49,0))</f>
        <v>#N/A</v>
      </c>
      <c r="G49" s="56"/>
      <c r="H49" s="52"/>
      <c r="P49" s="56"/>
      <c r="Q49" s="52"/>
      <c r="S49" s="56"/>
      <c r="U49" s="37" t="s">
        <v>129</v>
      </c>
      <c r="V49" s="42" t="s">
        <v>129</v>
      </c>
      <c r="W49" s="17"/>
      <c r="Y49" s="1"/>
      <c r="Z49" s="1"/>
      <c r="AA49" s="357"/>
      <c r="AB49" s="357"/>
      <c r="AC49" s="256"/>
      <c r="AF49" s="43" t="s">
        <v>477</v>
      </c>
      <c r="AG49" s="43" t="s">
        <v>93</v>
      </c>
      <c r="AH49" s="43" t="s">
        <v>94</v>
      </c>
      <c r="AI49" s="43" t="s">
        <v>95</v>
      </c>
      <c r="AJ49" s="43" t="s">
        <v>96</v>
      </c>
      <c r="AK49" s="43" t="s">
        <v>101</v>
      </c>
      <c r="AL49" s="43" t="s">
        <v>102</v>
      </c>
      <c r="AM49" s="43" t="s">
        <v>103</v>
      </c>
      <c r="AN49" s="43" t="s">
        <v>130</v>
      </c>
      <c r="AR49" s="43"/>
      <c r="AS49" s="43"/>
      <c r="AT49" s="43"/>
      <c r="AU49" s="43"/>
      <c r="AV49" s="43"/>
      <c r="AW49" s="43"/>
      <c r="AX49" s="43"/>
      <c r="AY49" s="43"/>
      <c r="AZ49" s="43"/>
      <c r="BA49" s="43"/>
      <c r="BB49" s="43"/>
      <c r="BC49" s="43"/>
      <c r="BD49" s="43"/>
      <c r="BE49" s="43"/>
      <c r="BF49" s="43"/>
    </row>
    <row r="50" spans="1:58" s="42" customFormat="1" ht="138" customHeight="1" x14ac:dyDescent="0.15">
      <c r="A50" s="76"/>
      <c r="C50" s="57"/>
      <c r="D50" s="58"/>
      <c r="E50" s="85"/>
      <c r="F50" s="59"/>
      <c r="G50" s="60"/>
      <c r="H50" s="58"/>
      <c r="I50" s="59"/>
      <c r="J50" s="59"/>
      <c r="K50" s="59"/>
      <c r="L50" s="59"/>
      <c r="M50" s="59"/>
      <c r="N50" s="59"/>
      <c r="O50" s="59"/>
      <c r="P50" s="60"/>
      <c r="Q50" s="58"/>
      <c r="R50" s="83"/>
      <c r="S50" s="84"/>
      <c r="T50" s="83"/>
      <c r="U50" s="83"/>
      <c r="V50" s="83"/>
      <c r="W50" s="15"/>
      <c r="Y50" s="1"/>
      <c r="Z50" s="1"/>
      <c r="AA50" s="357"/>
      <c r="AB50" s="357"/>
      <c r="AC50" s="256"/>
      <c r="AF50" s="43" t="s">
        <v>478</v>
      </c>
      <c r="AG50" s="356" t="s">
        <v>479</v>
      </c>
      <c r="AH50" s="356" t="s">
        <v>480</v>
      </c>
      <c r="AI50" s="356" t="s">
        <v>481</v>
      </c>
      <c r="AJ50" s="356" t="s">
        <v>482</v>
      </c>
      <c r="AK50" s="356" t="s">
        <v>483</v>
      </c>
      <c r="AL50" s="356" t="s">
        <v>484</v>
      </c>
      <c r="AM50" s="356" t="s">
        <v>485</v>
      </c>
      <c r="AN50" s="42" t="s">
        <v>344</v>
      </c>
      <c r="AR50" s="356"/>
      <c r="AS50" s="356"/>
      <c r="AT50" s="356"/>
      <c r="AU50" s="356"/>
      <c r="AV50" s="43"/>
      <c r="AW50" s="43"/>
      <c r="AX50" s="43"/>
      <c r="AY50" s="43"/>
      <c r="AZ50" s="43"/>
      <c r="BA50" s="43"/>
      <c r="BB50" s="43"/>
      <c r="BC50" s="43"/>
      <c r="BD50" s="43"/>
      <c r="BE50" s="43"/>
      <c r="BF50" s="43"/>
    </row>
    <row r="51" spans="1:58" s="42" customFormat="1" ht="16.5" customHeight="1" x14ac:dyDescent="0.15">
      <c r="A51" s="42">
        <v>10</v>
      </c>
      <c r="B51" s="29"/>
      <c r="C51" s="219" t="s">
        <v>286</v>
      </c>
      <c r="D51" s="45"/>
      <c r="E51" s="210"/>
      <c r="F51" s="47"/>
      <c r="G51" s="48"/>
      <c r="H51" s="45"/>
      <c r="I51" s="47"/>
      <c r="J51" s="47"/>
      <c r="K51" s="47"/>
      <c r="L51" s="47"/>
      <c r="M51" s="47"/>
      <c r="N51" s="47"/>
      <c r="O51" s="47"/>
      <c r="P51" s="48"/>
      <c r="Q51" s="45"/>
      <c r="R51" s="81"/>
      <c r="S51" s="82"/>
      <c r="T51" s="81"/>
      <c r="U51" s="81"/>
      <c r="V51" s="81"/>
      <c r="W51" s="48"/>
      <c r="AA51" s="256"/>
      <c r="AB51" s="256"/>
      <c r="AC51" s="256"/>
      <c r="AF51" s="43"/>
      <c r="AG51" s="43"/>
      <c r="AH51" s="43"/>
      <c r="AI51" s="43"/>
      <c r="AJ51" s="43"/>
      <c r="AK51" s="43"/>
      <c r="AL51" s="43"/>
      <c r="AM51" s="43"/>
      <c r="AN51" s="43"/>
      <c r="AO51" s="43"/>
      <c r="AP51" s="43"/>
      <c r="AQ51" s="43"/>
      <c r="AR51" s="43"/>
      <c r="AS51" s="43"/>
      <c r="AT51" s="43"/>
      <c r="AU51" s="43"/>
      <c r="AV51" s="43"/>
      <c r="AW51" s="43"/>
      <c r="AX51" s="43"/>
      <c r="AY51" s="43"/>
      <c r="AZ51" s="43"/>
      <c r="BA51" s="43"/>
      <c r="BB51" s="43"/>
      <c r="BC51" s="43"/>
      <c r="BD51" s="43"/>
      <c r="BE51" s="43"/>
      <c r="BF51" s="43"/>
    </row>
    <row r="52" spans="1:58" s="42" customFormat="1" ht="16.5" customHeight="1" x14ac:dyDescent="0.15">
      <c r="A52" s="222" t="s">
        <v>270</v>
      </c>
      <c r="B52" s="34" t="s">
        <v>423</v>
      </c>
      <c r="C52" s="51" t="s">
        <v>23</v>
      </c>
      <c r="D52" s="52"/>
      <c r="E52" s="220" t="s">
        <v>287</v>
      </c>
      <c r="F52" s="42" t="e">
        <f>IF(E52="","",MATCH(E52,AF52:BB52,0))</f>
        <v>#N/A</v>
      </c>
      <c r="G52" s="56"/>
      <c r="H52" s="52"/>
      <c r="L52" s="63"/>
      <c r="P52" s="56"/>
      <c r="Q52" s="52"/>
      <c r="R52" s="37" t="s">
        <v>424</v>
      </c>
      <c r="S52" s="56"/>
      <c r="T52" s="42" t="s">
        <v>424</v>
      </c>
      <c r="U52" s="37" t="s">
        <v>424</v>
      </c>
      <c r="V52" s="42" t="s">
        <v>424</v>
      </c>
      <c r="W52" s="14"/>
      <c r="X52" s="359"/>
      <c r="Y52" s="359"/>
      <c r="Z52" s="359"/>
      <c r="AA52" s="357"/>
      <c r="AB52" s="357"/>
      <c r="AC52" s="357"/>
      <c r="AF52" s="43" t="s">
        <v>116</v>
      </c>
      <c r="AG52" s="43" t="s">
        <v>117</v>
      </c>
      <c r="AH52" s="43" t="s">
        <v>272</v>
      </c>
      <c r="AI52" s="43"/>
      <c r="AJ52" s="43"/>
      <c r="AK52" s="43"/>
      <c r="AL52" s="43"/>
      <c r="AM52" s="43"/>
      <c r="AN52" s="43"/>
      <c r="AO52" s="43"/>
      <c r="AP52" s="43"/>
      <c r="AQ52" s="43"/>
      <c r="AR52" s="43"/>
      <c r="AS52" s="43"/>
      <c r="AT52" s="43"/>
      <c r="AU52" s="43"/>
      <c r="AV52" s="43"/>
      <c r="AW52" s="43"/>
      <c r="AX52" s="43"/>
      <c r="AY52" s="43"/>
      <c r="AZ52" s="43"/>
      <c r="BA52" s="43"/>
      <c r="BB52" s="43"/>
      <c r="BC52" s="43"/>
      <c r="BD52" s="43"/>
      <c r="BE52" s="43"/>
      <c r="BF52" s="43"/>
    </row>
    <row r="53" spans="1:58" s="42" customFormat="1" ht="13.5" customHeight="1" x14ac:dyDescent="0.15">
      <c r="A53" s="76"/>
      <c r="B53" s="29"/>
      <c r="C53" s="57"/>
      <c r="D53" s="58"/>
      <c r="E53" s="85"/>
      <c r="F53" s="59"/>
      <c r="G53" s="60"/>
      <c r="H53" s="58"/>
      <c r="I53" s="59"/>
      <c r="J53" s="59"/>
      <c r="K53" s="59"/>
      <c r="L53" s="88"/>
      <c r="M53" s="59"/>
      <c r="N53" s="59"/>
      <c r="O53" s="59"/>
      <c r="P53" s="60"/>
      <c r="Q53" s="58"/>
      <c r="R53" s="83"/>
      <c r="S53" s="84"/>
      <c r="T53" s="83"/>
      <c r="U53" s="83"/>
      <c r="V53" s="83"/>
      <c r="W53" s="15"/>
      <c r="Z53" s="1"/>
      <c r="AA53" s="357"/>
      <c r="AB53" s="256"/>
      <c r="AC53" s="357"/>
      <c r="AF53" s="43" t="s">
        <v>108</v>
      </c>
      <c r="AG53" s="356" t="s">
        <v>20</v>
      </c>
      <c r="AH53" s="42" t="s">
        <v>344</v>
      </c>
      <c r="AI53" s="43"/>
      <c r="AJ53" s="43"/>
      <c r="AK53" s="43"/>
      <c r="AL53" s="43"/>
      <c r="AM53" s="43"/>
      <c r="AN53" s="43"/>
      <c r="AO53" s="43"/>
      <c r="AP53" s="43"/>
      <c r="AQ53" s="43"/>
      <c r="AR53" s="43"/>
      <c r="AS53" s="43"/>
      <c r="AT53" s="43"/>
      <c r="AU53" s="43"/>
      <c r="AV53" s="43"/>
      <c r="AW53" s="43"/>
      <c r="AX53" s="43"/>
      <c r="AY53" s="43"/>
      <c r="AZ53" s="43"/>
      <c r="BA53" s="43"/>
      <c r="BB53" s="43"/>
      <c r="BC53" s="43"/>
      <c r="BD53" s="43"/>
      <c r="BE53" s="43"/>
      <c r="BF53" s="43"/>
    </row>
    <row r="54" spans="1:58" s="42" customFormat="1" ht="16.5" customHeight="1" x14ac:dyDescent="0.15">
      <c r="A54" s="42">
        <v>11</v>
      </c>
      <c r="B54" s="29"/>
      <c r="C54" s="219" t="s">
        <v>286</v>
      </c>
      <c r="D54" s="45"/>
      <c r="E54" s="210"/>
      <c r="F54" s="47"/>
      <c r="G54" s="48"/>
      <c r="H54" s="45"/>
      <c r="I54" s="47"/>
      <c r="J54" s="47"/>
      <c r="K54" s="47"/>
      <c r="L54" s="47"/>
      <c r="M54" s="47"/>
      <c r="N54" s="47"/>
      <c r="O54" s="47"/>
      <c r="P54" s="48"/>
      <c r="Q54" s="45"/>
      <c r="R54" s="81"/>
      <c r="S54" s="82"/>
      <c r="T54" s="81"/>
      <c r="U54" s="81"/>
      <c r="V54" s="81"/>
      <c r="W54" s="16"/>
      <c r="Z54" s="1"/>
      <c r="AA54" s="357"/>
      <c r="AB54" s="256"/>
      <c r="AC54" s="357"/>
      <c r="AF54" s="356"/>
      <c r="AG54" s="356"/>
      <c r="AH54" s="43"/>
      <c r="AI54" s="43"/>
      <c r="AJ54" s="43"/>
      <c r="AK54" s="43"/>
      <c r="AL54" s="43"/>
      <c r="AM54" s="43"/>
      <c r="AN54" s="43"/>
      <c r="AO54" s="43"/>
      <c r="AP54" s="43"/>
      <c r="AQ54" s="43"/>
      <c r="AR54" s="43"/>
      <c r="AS54" s="43"/>
      <c r="AT54" s="43"/>
      <c r="AU54" s="43"/>
      <c r="AV54" s="43"/>
      <c r="AW54" s="43"/>
      <c r="AX54" s="43"/>
      <c r="AY54" s="43"/>
      <c r="AZ54" s="43"/>
      <c r="BA54" s="43"/>
      <c r="BB54" s="43"/>
      <c r="BC54" s="43"/>
      <c r="BD54" s="43"/>
      <c r="BE54" s="43"/>
      <c r="BF54" s="43"/>
    </row>
    <row r="55" spans="1:58" s="42" customFormat="1" ht="16.5" customHeight="1" x14ac:dyDescent="0.15">
      <c r="A55" s="222" t="s">
        <v>270</v>
      </c>
      <c r="B55" s="34" t="s">
        <v>412</v>
      </c>
      <c r="C55" s="51" t="s">
        <v>235</v>
      </c>
      <c r="D55" s="52"/>
      <c r="E55" s="220" t="s">
        <v>287</v>
      </c>
      <c r="F55" s="42" t="e">
        <f>IF(E55="","",MATCH(E55,AF55:BB55,0))</f>
        <v>#N/A</v>
      </c>
      <c r="G55" s="56"/>
      <c r="H55" s="52"/>
      <c r="P55" s="56"/>
      <c r="Q55" s="52"/>
      <c r="R55" s="37" t="s">
        <v>424</v>
      </c>
      <c r="S55" s="56"/>
      <c r="T55" s="42" t="s">
        <v>424</v>
      </c>
      <c r="U55" s="37" t="s">
        <v>424</v>
      </c>
      <c r="V55" s="42" t="s">
        <v>424</v>
      </c>
      <c r="W55" s="17"/>
      <c r="AA55" s="357"/>
      <c r="AB55" s="256"/>
      <c r="AC55" s="256"/>
      <c r="AF55" s="43" t="s">
        <v>486</v>
      </c>
      <c r="AG55" s="43" t="s">
        <v>115</v>
      </c>
      <c r="AH55" s="43" t="s">
        <v>272</v>
      </c>
      <c r="AI55" s="43"/>
      <c r="AJ55" s="43"/>
      <c r="AK55" s="43"/>
      <c r="AL55" s="43"/>
      <c r="AM55" s="43"/>
      <c r="AN55" s="43"/>
      <c r="AO55" s="43"/>
      <c r="AP55" s="43"/>
      <c r="AQ55" s="43"/>
      <c r="AR55" s="43"/>
      <c r="AS55" s="43"/>
      <c r="AT55" s="43"/>
      <c r="AU55" s="43"/>
      <c r="AV55" s="43"/>
      <c r="AW55" s="43"/>
      <c r="AX55" s="43"/>
      <c r="AY55" s="43"/>
      <c r="AZ55" s="43"/>
      <c r="BA55" s="43"/>
      <c r="BB55" s="43"/>
      <c r="BC55" s="43"/>
      <c r="BD55" s="43"/>
      <c r="BE55" s="43"/>
      <c r="BF55" s="43"/>
    </row>
    <row r="56" spans="1:58" s="42" customFormat="1" ht="46.5" customHeight="1" x14ac:dyDescent="0.15">
      <c r="A56" s="76"/>
      <c r="B56" s="29"/>
      <c r="C56" s="86" t="s">
        <v>336</v>
      </c>
      <c r="D56" s="58"/>
      <c r="E56" s="208"/>
      <c r="F56" s="59"/>
      <c r="G56" s="60"/>
      <c r="H56" s="58"/>
      <c r="I56" s="59"/>
      <c r="J56" s="59"/>
      <c r="K56" s="59"/>
      <c r="L56" s="59"/>
      <c r="M56" s="59"/>
      <c r="N56" s="59"/>
      <c r="O56" s="59"/>
      <c r="P56" s="60"/>
      <c r="Q56" s="58"/>
      <c r="R56" s="83"/>
      <c r="S56" s="84"/>
      <c r="T56" s="83"/>
      <c r="U56" s="83"/>
      <c r="V56" s="83"/>
      <c r="W56" s="15"/>
      <c r="AA56" s="357"/>
      <c r="AB56" s="256"/>
      <c r="AC56" s="256"/>
      <c r="AF56" s="43" t="s">
        <v>108</v>
      </c>
      <c r="AG56" s="43" t="s">
        <v>412</v>
      </c>
      <c r="AH56" s="42" t="s">
        <v>344</v>
      </c>
      <c r="AI56" s="43"/>
      <c r="AJ56" s="43"/>
      <c r="AK56" s="43"/>
      <c r="AL56" s="43"/>
      <c r="AM56" s="43"/>
      <c r="AN56" s="43"/>
      <c r="AO56" s="43"/>
      <c r="AP56" s="43"/>
      <c r="AQ56" s="43"/>
      <c r="AR56" s="43"/>
      <c r="AS56" s="43"/>
      <c r="AT56" s="43"/>
      <c r="AU56" s="43"/>
      <c r="AV56" s="43"/>
      <c r="AW56" s="43"/>
      <c r="AX56" s="43"/>
      <c r="AY56" s="43"/>
      <c r="AZ56" s="43"/>
      <c r="BA56" s="43"/>
      <c r="BB56" s="43"/>
      <c r="BC56" s="43"/>
      <c r="BD56" s="43"/>
      <c r="BE56" s="43"/>
      <c r="BF56" s="43"/>
    </row>
    <row r="57" spans="1:58" s="42" customFormat="1" ht="16.5" customHeight="1" x14ac:dyDescent="0.15">
      <c r="A57" s="42">
        <v>12</v>
      </c>
      <c r="B57" s="29"/>
      <c r="C57" s="219" t="s">
        <v>286</v>
      </c>
      <c r="D57" s="45"/>
      <c r="E57" s="210"/>
      <c r="F57" s="47"/>
      <c r="G57" s="48"/>
      <c r="H57" s="45"/>
      <c r="I57" s="47"/>
      <c r="J57" s="47"/>
      <c r="K57" s="47"/>
      <c r="L57" s="47"/>
      <c r="M57" s="47"/>
      <c r="N57" s="47"/>
      <c r="O57" s="47"/>
      <c r="P57" s="48"/>
      <c r="Q57" s="45"/>
      <c r="R57" s="81"/>
      <c r="S57" s="82"/>
      <c r="T57" s="81"/>
      <c r="U57" s="81"/>
      <c r="V57" s="81"/>
      <c r="W57" s="16"/>
      <c r="AA57" s="357"/>
      <c r="AB57" s="256"/>
      <c r="AC57" s="256"/>
      <c r="AF57" s="43"/>
      <c r="AG57" s="43"/>
      <c r="AH57" s="43"/>
      <c r="AI57" s="43"/>
      <c r="AJ57" s="43"/>
      <c r="AK57" s="43"/>
      <c r="AL57" s="43"/>
      <c r="AM57" s="43"/>
      <c r="AN57" s="43"/>
      <c r="AO57" s="43"/>
      <c r="AP57" s="43"/>
      <c r="AQ57" s="43"/>
      <c r="AR57" s="43"/>
      <c r="AS57" s="43"/>
      <c r="AT57" s="43"/>
      <c r="AU57" s="43"/>
      <c r="AV57" s="43"/>
      <c r="AW57" s="43"/>
      <c r="AX57" s="43"/>
      <c r="AY57" s="43"/>
      <c r="AZ57" s="43"/>
      <c r="BA57" s="43"/>
      <c r="BB57" s="43"/>
      <c r="BC57" s="43"/>
      <c r="BD57" s="43"/>
      <c r="BE57" s="43"/>
      <c r="BF57" s="43"/>
    </row>
    <row r="58" spans="1:58" s="42" customFormat="1" ht="16.5" customHeight="1" x14ac:dyDescent="0.15">
      <c r="A58" s="222" t="s">
        <v>270</v>
      </c>
      <c r="B58" s="34" t="s">
        <v>425</v>
      </c>
      <c r="C58" s="51" t="s">
        <v>250</v>
      </c>
      <c r="D58" s="52"/>
      <c r="E58" s="220" t="s">
        <v>287</v>
      </c>
      <c r="F58" s="42" t="e">
        <f>IF(E58="","",MATCH(E58,AF58:BB58,0))</f>
        <v>#N/A</v>
      </c>
      <c r="G58" s="56"/>
      <c r="H58" s="52"/>
      <c r="P58" s="56"/>
      <c r="Q58" s="52"/>
      <c r="R58" s="37" t="s">
        <v>424</v>
      </c>
      <c r="S58" s="56"/>
      <c r="T58" s="42" t="s">
        <v>424</v>
      </c>
      <c r="U58" s="37" t="s">
        <v>424</v>
      </c>
      <c r="V58" s="42" t="s">
        <v>424</v>
      </c>
      <c r="W58" s="17"/>
      <c r="Y58" s="1"/>
      <c r="Z58" s="1"/>
      <c r="AA58" s="357"/>
      <c r="AB58" s="256"/>
      <c r="AC58" s="256"/>
      <c r="AF58" s="43" t="s">
        <v>120</v>
      </c>
      <c r="AG58" s="43" t="s">
        <v>119</v>
      </c>
      <c r="AH58" s="43" t="s">
        <v>118</v>
      </c>
      <c r="AI58" s="43" t="s">
        <v>272</v>
      </c>
      <c r="AJ58" s="43"/>
      <c r="AK58" s="43"/>
      <c r="AL58" s="43"/>
      <c r="AM58" s="43"/>
      <c r="AN58" s="43"/>
      <c r="AO58" s="43"/>
      <c r="AP58" s="43"/>
      <c r="AQ58" s="43"/>
      <c r="AR58" s="43"/>
      <c r="AS58" s="43"/>
      <c r="AT58" s="43"/>
      <c r="AU58" s="43"/>
      <c r="AV58" s="43"/>
      <c r="AW58" s="43"/>
      <c r="AX58" s="43"/>
      <c r="AY58" s="43"/>
      <c r="AZ58" s="43"/>
      <c r="BA58" s="43"/>
      <c r="BB58" s="43"/>
      <c r="BC58" s="43"/>
      <c r="BD58" s="43"/>
      <c r="BE58" s="43"/>
      <c r="BF58" s="43"/>
    </row>
    <row r="59" spans="1:58" s="42" customFormat="1" ht="20.25" customHeight="1" x14ac:dyDescent="0.15">
      <c r="A59" s="76"/>
      <c r="B59" s="29"/>
      <c r="C59" s="57"/>
      <c r="D59" s="58"/>
      <c r="E59" s="208"/>
      <c r="F59" s="59"/>
      <c r="G59" s="60"/>
      <c r="H59" s="58"/>
      <c r="I59" s="59"/>
      <c r="J59" s="59"/>
      <c r="K59" s="59"/>
      <c r="L59" s="59"/>
      <c r="M59" s="59"/>
      <c r="N59" s="59"/>
      <c r="O59" s="59"/>
      <c r="P59" s="60"/>
      <c r="Q59" s="58"/>
      <c r="R59" s="83"/>
      <c r="S59" s="84"/>
      <c r="T59" s="83"/>
      <c r="U59" s="83"/>
      <c r="V59" s="83"/>
      <c r="W59" s="15"/>
      <c r="Y59" s="1"/>
      <c r="Z59" s="1"/>
      <c r="AA59" s="357"/>
      <c r="AB59" s="256"/>
      <c r="AC59" s="256"/>
      <c r="AF59" s="43" t="s">
        <v>108</v>
      </c>
      <c r="AG59" s="43" t="s">
        <v>12</v>
      </c>
      <c r="AH59" s="43" t="s">
        <v>411</v>
      </c>
      <c r="AI59" s="42" t="s">
        <v>344</v>
      </c>
      <c r="AJ59" s="43"/>
      <c r="AK59" s="43"/>
      <c r="AL59" s="43"/>
      <c r="AM59" s="43"/>
      <c r="AN59" s="43"/>
      <c r="AO59" s="43"/>
      <c r="AP59" s="43"/>
      <c r="AQ59" s="43"/>
      <c r="AR59" s="43"/>
      <c r="AS59" s="43"/>
      <c r="AT59" s="43"/>
      <c r="AU59" s="43"/>
      <c r="AV59" s="43"/>
      <c r="AW59" s="43"/>
      <c r="AX59" s="43"/>
      <c r="AY59" s="43"/>
      <c r="AZ59" s="43"/>
      <c r="BA59" s="43"/>
      <c r="BB59" s="43"/>
      <c r="BC59" s="43"/>
      <c r="BD59" s="43"/>
      <c r="BE59" s="43"/>
      <c r="BF59" s="43"/>
    </row>
    <row r="60" spans="1:58" s="42" customFormat="1" ht="16.5" customHeight="1" x14ac:dyDescent="0.15">
      <c r="A60" s="42">
        <v>13</v>
      </c>
      <c r="B60" s="29"/>
      <c r="C60" s="219" t="s">
        <v>286</v>
      </c>
      <c r="D60" s="45"/>
      <c r="E60" s="210"/>
      <c r="F60" s="47"/>
      <c r="G60" s="48"/>
      <c r="H60" s="45"/>
      <c r="I60" s="47"/>
      <c r="J60" s="47"/>
      <c r="K60" s="47"/>
      <c r="L60" s="47"/>
      <c r="M60" s="47"/>
      <c r="N60" s="47"/>
      <c r="O60" s="47"/>
      <c r="P60" s="48"/>
      <c r="Q60" s="45"/>
      <c r="R60" s="81"/>
      <c r="S60" s="82"/>
      <c r="T60" s="81"/>
      <c r="U60" s="81"/>
      <c r="V60" s="81"/>
      <c r="W60" s="16"/>
      <c r="Y60" s="1"/>
      <c r="Z60" s="1"/>
      <c r="AA60" s="357"/>
      <c r="AB60" s="256"/>
      <c r="AC60" s="256"/>
      <c r="AF60" s="43"/>
      <c r="AG60" s="43"/>
      <c r="AH60" s="43"/>
      <c r="AI60" s="43"/>
      <c r="AJ60" s="43"/>
      <c r="AK60" s="43"/>
      <c r="AL60" s="43"/>
      <c r="AM60" s="43"/>
      <c r="AN60" s="43"/>
      <c r="AO60" s="43"/>
      <c r="AP60" s="43"/>
      <c r="AQ60" s="43"/>
      <c r="AR60" s="43"/>
      <c r="AS60" s="43"/>
      <c r="AT60" s="43"/>
      <c r="AU60" s="43"/>
      <c r="AV60" s="43"/>
      <c r="AW60" s="43"/>
      <c r="AX60" s="43"/>
      <c r="AY60" s="43"/>
      <c r="AZ60" s="43"/>
      <c r="BA60" s="43"/>
      <c r="BB60" s="43"/>
      <c r="BC60" s="43"/>
      <c r="BD60" s="43"/>
      <c r="BE60" s="43"/>
      <c r="BF60" s="43"/>
    </row>
    <row r="61" spans="1:58" s="42" customFormat="1" ht="16.5" customHeight="1" x14ac:dyDescent="0.15">
      <c r="A61" s="76"/>
      <c r="B61" s="34" t="s">
        <v>411</v>
      </c>
      <c r="C61" s="51" t="s">
        <v>24</v>
      </c>
      <c r="D61" s="52"/>
      <c r="E61" s="220" t="s">
        <v>287</v>
      </c>
      <c r="F61" s="42" t="e">
        <f>IF(E61="","",MATCH(E61,AF61:BB61,0))</f>
        <v>#N/A</v>
      </c>
      <c r="G61" s="56"/>
      <c r="H61" s="52"/>
      <c r="P61" s="56"/>
      <c r="Q61" s="52"/>
      <c r="R61" s="37" t="s">
        <v>424</v>
      </c>
      <c r="S61" s="56"/>
      <c r="T61" s="42" t="s">
        <v>424</v>
      </c>
      <c r="U61" s="37" t="s">
        <v>424</v>
      </c>
      <c r="V61" s="42" t="s">
        <v>424</v>
      </c>
      <c r="W61" s="17"/>
      <c r="Y61" s="1"/>
      <c r="Z61" s="1"/>
      <c r="AA61" s="357"/>
      <c r="AB61" s="256"/>
      <c r="AC61" s="256"/>
      <c r="AF61" s="43" t="s">
        <v>69</v>
      </c>
      <c r="AG61" s="43" t="s">
        <v>121</v>
      </c>
      <c r="AH61" s="43" t="s">
        <v>272</v>
      </c>
      <c r="AI61" s="43"/>
      <c r="AJ61" s="43"/>
      <c r="AK61" s="43"/>
      <c r="AL61" s="43"/>
      <c r="AM61" s="43"/>
      <c r="AN61" s="43"/>
      <c r="AO61" s="43"/>
      <c r="AP61" s="43"/>
      <c r="AQ61" s="43"/>
      <c r="AR61" s="43"/>
      <c r="AS61" s="43"/>
      <c r="AT61" s="43"/>
      <c r="AU61" s="43"/>
      <c r="AV61" s="43"/>
      <c r="AW61" s="43"/>
      <c r="AX61" s="43"/>
      <c r="AY61" s="43"/>
      <c r="AZ61" s="43"/>
      <c r="BA61" s="43"/>
      <c r="BB61" s="43"/>
      <c r="BC61" s="43"/>
      <c r="BD61" s="43"/>
      <c r="BE61" s="43"/>
      <c r="BF61" s="43"/>
    </row>
    <row r="62" spans="1:58" s="42" customFormat="1" ht="12.75" customHeight="1" x14ac:dyDescent="0.15">
      <c r="A62" s="76"/>
      <c r="B62" s="29"/>
      <c r="C62" s="57"/>
      <c r="D62" s="58"/>
      <c r="E62" s="208"/>
      <c r="F62" s="59"/>
      <c r="G62" s="60"/>
      <c r="H62" s="58"/>
      <c r="I62" s="59"/>
      <c r="J62" s="59"/>
      <c r="K62" s="59"/>
      <c r="L62" s="59"/>
      <c r="M62" s="59"/>
      <c r="N62" s="59"/>
      <c r="O62" s="59"/>
      <c r="P62" s="60"/>
      <c r="Q62" s="58"/>
      <c r="R62" s="83"/>
      <c r="S62" s="84"/>
      <c r="T62" s="83"/>
      <c r="U62" s="83"/>
      <c r="V62" s="83"/>
      <c r="W62" s="15"/>
      <c r="Y62" s="1"/>
      <c r="Z62" s="1"/>
      <c r="AA62" s="357"/>
      <c r="AB62" s="256"/>
      <c r="AC62" s="256"/>
      <c r="AF62" s="43" t="s">
        <v>108</v>
      </c>
      <c r="AG62" s="43" t="s">
        <v>133</v>
      </c>
      <c r="AH62" s="42" t="s">
        <v>344</v>
      </c>
      <c r="AI62" s="43"/>
      <c r="AJ62" s="43"/>
      <c r="AK62" s="43"/>
      <c r="AL62" s="43"/>
      <c r="AM62" s="43"/>
      <c r="AN62" s="43"/>
      <c r="AO62" s="43"/>
      <c r="AP62" s="43"/>
      <c r="AQ62" s="43"/>
      <c r="AR62" s="43"/>
      <c r="AS62" s="43"/>
      <c r="AT62" s="43"/>
      <c r="AU62" s="43"/>
      <c r="AV62" s="43"/>
      <c r="AW62" s="43"/>
      <c r="AX62" s="43"/>
      <c r="AY62" s="43"/>
      <c r="AZ62" s="43"/>
      <c r="BA62" s="43"/>
      <c r="BB62" s="43"/>
      <c r="BC62" s="43"/>
      <c r="BD62" s="43"/>
      <c r="BE62" s="43"/>
      <c r="BF62" s="43"/>
    </row>
    <row r="63" spans="1:58" s="42" customFormat="1" ht="16.5" hidden="1" customHeight="1" x14ac:dyDescent="0.15">
      <c r="A63" s="76"/>
      <c r="B63" s="29"/>
      <c r="C63" s="43"/>
      <c r="E63" s="13"/>
      <c r="R63" s="29"/>
      <c r="S63" s="29"/>
      <c r="T63" s="29"/>
      <c r="U63" s="29"/>
      <c r="V63" s="29"/>
      <c r="W63" s="1"/>
      <c r="Y63" s="1"/>
      <c r="Z63" s="1"/>
      <c r="AA63" s="357"/>
      <c r="AB63" s="256"/>
      <c r="AC63" s="256"/>
      <c r="AF63" s="43"/>
      <c r="AG63" s="43"/>
      <c r="AH63" s="43"/>
      <c r="AI63" s="43"/>
      <c r="AJ63" s="43"/>
      <c r="AK63" s="43"/>
      <c r="AL63" s="43"/>
      <c r="AM63" s="43"/>
      <c r="AN63" s="43"/>
      <c r="AO63" s="43"/>
      <c r="AP63" s="43"/>
      <c r="AQ63" s="43"/>
      <c r="AR63" s="43"/>
      <c r="AS63" s="43"/>
      <c r="AT63" s="43"/>
      <c r="AU63" s="43"/>
      <c r="AV63" s="43"/>
      <c r="AW63" s="43"/>
      <c r="AX63" s="43"/>
      <c r="AY63" s="43"/>
      <c r="AZ63" s="43"/>
      <c r="BA63" s="43"/>
      <c r="BB63" s="43"/>
      <c r="BC63" s="43"/>
      <c r="BD63" s="43"/>
      <c r="BE63" s="43"/>
      <c r="BF63" s="43"/>
    </row>
    <row r="64" spans="1:58" s="42" customFormat="1" ht="16.5" hidden="1" customHeight="1" x14ac:dyDescent="0.15">
      <c r="A64" s="76"/>
      <c r="C64" s="43"/>
      <c r="E64" s="13"/>
      <c r="R64" s="29" t="s">
        <v>414</v>
      </c>
      <c r="S64" s="29"/>
      <c r="T64" s="42" t="s">
        <v>414</v>
      </c>
      <c r="U64" s="29" t="s">
        <v>414</v>
      </c>
      <c r="V64" s="42" t="s">
        <v>414</v>
      </c>
      <c r="W64" s="1"/>
      <c r="Y64" s="1"/>
      <c r="Z64" s="1"/>
      <c r="AA64" s="357"/>
      <c r="AB64" s="256"/>
      <c r="AC64" s="256"/>
      <c r="AF64" s="43"/>
      <c r="AG64" s="43"/>
      <c r="AH64" s="43"/>
      <c r="AI64" s="43"/>
      <c r="AJ64" s="43"/>
      <c r="AK64" s="43"/>
      <c r="AL64" s="43"/>
      <c r="AM64" s="43"/>
      <c r="AN64" s="43"/>
      <c r="AO64" s="43"/>
      <c r="AP64" s="43"/>
      <c r="AQ64" s="43"/>
      <c r="AR64" s="43"/>
      <c r="AS64" s="43"/>
      <c r="AT64" s="43"/>
      <c r="AU64" s="43"/>
      <c r="AV64" s="43"/>
      <c r="AW64" s="43"/>
      <c r="AX64" s="43"/>
      <c r="AY64" s="43"/>
      <c r="AZ64" s="43"/>
      <c r="BA64" s="43"/>
      <c r="BB64" s="43"/>
      <c r="BC64" s="43"/>
      <c r="BD64" s="43"/>
      <c r="BE64" s="43"/>
      <c r="BF64" s="43"/>
    </row>
    <row r="65" spans="1:58" s="42" customFormat="1" ht="16.5" hidden="1" customHeight="1" x14ac:dyDescent="0.15">
      <c r="A65" s="76"/>
      <c r="B65" s="29"/>
      <c r="C65" s="43"/>
      <c r="E65" s="13"/>
      <c r="R65" s="29"/>
      <c r="S65" s="29"/>
      <c r="T65" s="29"/>
      <c r="U65" s="29"/>
      <c r="V65" s="29"/>
      <c r="W65" s="1"/>
      <c r="Y65" s="1"/>
      <c r="Z65" s="1"/>
      <c r="AA65" s="357"/>
      <c r="AB65" s="256"/>
      <c r="AC65" s="256"/>
      <c r="AF65" s="43"/>
      <c r="AG65" s="43"/>
      <c r="AH65" s="43"/>
      <c r="AI65" s="43"/>
      <c r="AJ65" s="43"/>
      <c r="AK65" s="43"/>
      <c r="AL65" s="43"/>
      <c r="AM65" s="43"/>
      <c r="AN65" s="43"/>
      <c r="AO65" s="43"/>
      <c r="AP65" s="43"/>
      <c r="AQ65" s="43"/>
      <c r="AR65" s="43"/>
      <c r="AS65" s="43"/>
      <c r="AT65" s="43"/>
      <c r="AU65" s="43"/>
      <c r="AV65" s="43"/>
      <c r="AW65" s="43"/>
      <c r="AX65" s="43"/>
      <c r="AY65" s="43"/>
      <c r="AZ65" s="43"/>
      <c r="BA65" s="43"/>
      <c r="BB65" s="43"/>
      <c r="BC65" s="43"/>
      <c r="BD65" s="43"/>
      <c r="BE65" s="43"/>
      <c r="BF65" s="43"/>
    </row>
    <row r="66" spans="1:58" ht="16.5" hidden="1" customHeight="1" x14ac:dyDescent="0.15"/>
    <row r="67" spans="1:58" ht="16.5" hidden="1" customHeight="1" x14ac:dyDescent="0.15"/>
    <row r="68" spans="1:58" ht="16.5" hidden="1" customHeight="1" x14ac:dyDescent="0.15"/>
    <row r="69" spans="1:58" ht="16.5" hidden="1" customHeight="1" x14ac:dyDescent="0.15"/>
    <row r="70" spans="1:58" ht="16.5" hidden="1" customHeight="1" x14ac:dyDescent="0.15"/>
    <row r="71" spans="1:58" ht="16.5" hidden="1" customHeight="1" x14ac:dyDescent="0.15"/>
    <row r="72" spans="1:58" ht="16.5" hidden="1" customHeight="1" x14ac:dyDescent="0.15"/>
    <row r="73" spans="1:58" ht="16.5" hidden="1" customHeight="1" x14ac:dyDescent="0.15"/>
    <row r="74" spans="1:58" ht="16.5" hidden="1" customHeight="1" x14ac:dyDescent="0.15"/>
    <row r="75" spans="1:58" s="42" customFormat="1" ht="16.5" hidden="1" customHeight="1" x14ac:dyDescent="0.15">
      <c r="A75" s="76"/>
      <c r="B75" s="29"/>
      <c r="C75" s="43"/>
      <c r="E75" s="13"/>
      <c r="R75" s="29"/>
      <c r="S75" s="29"/>
      <c r="T75" s="29"/>
      <c r="U75" s="29"/>
      <c r="V75" s="29"/>
      <c r="W75" s="1"/>
      <c r="Y75" s="1"/>
      <c r="Z75" s="1"/>
      <c r="AA75" s="357"/>
      <c r="AB75" s="256"/>
      <c r="AC75" s="256"/>
      <c r="AF75" s="43"/>
      <c r="AG75" s="356"/>
      <c r="AH75" s="356"/>
      <c r="AI75" s="43"/>
      <c r="AJ75" s="43"/>
      <c r="AK75" s="43"/>
      <c r="AL75" s="43"/>
      <c r="AM75" s="43"/>
      <c r="AN75" s="43"/>
      <c r="AO75" s="43"/>
      <c r="AP75" s="43"/>
      <c r="AQ75" s="43"/>
      <c r="AR75" s="43"/>
      <c r="AS75" s="43"/>
      <c r="AT75" s="43"/>
      <c r="AU75" s="43"/>
      <c r="AV75" s="43"/>
      <c r="AW75" s="43"/>
      <c r="AX75" s="43"/>
      <c r="AY75" s="43"/>
      <c r="AZ75" s="43"/>
      <c r="BA75" s="43"/>
      <c r="BB75" s="43"/>
      <c r="BC75" s="43"/>
      <c r="BD75" s="43"/>
      <c r="BE75" s="43"/>
      <c r="BF75" s="43"/>
    </row>
    <row r="76" spans="1:58" s="42" customFormat="1" ht="16.5" hidden="1" customHeight="1" x14ac:dyDescent="0.15">
      <c r="A76" s="76"/>
      <c r="B76" s="64" t="s">
        <v>426</v>
      </c>
      <c r="C76" s="43" t="s">
        <v>25</v>
      </c>
      <c r="E76" s="13"/>
      <c r="F76" s="42" t="str">
        <f>IF(E76="","",MATCH(E76,AF76:BB76,0))</f>
        <v/>
      </c>
      <c r="R76" s="29">
        <v>1</v>
      </c>
      <c r="S76" s="29"/>
      <c r="T76" s="42">
        <f>IF(R76="","",IF(R76="無記号","",R76))</f>
        <v>1</v>
      </c>
      <c r="U76" s="29">
        <v>1</v>
      </c>
      <c r="V76" s="42">
        <f>IF(U76="","",IF(U76="無記号","",U76))</f>
        <v>1</v>
      </c>
      <c r="W76" s="1"/>
      <c r="Y76" s="1"/>
      <c r="Z76" s="1"/>
      <c r="AA76" s="357"/>
      <c r="AB76" s="256"/>
      <c r="AC76" s="256"/>
      <c r="AF76" s="43"/>
      <c r="AG76" s="43"/>
      <c r="AH76" s="43"/>
      <c r="AI76" s="43"/>
      <c r="AJ76" s="43"/>
      <c r="AK76" s="43"/>
      <c r="AL76" s="43"/>
      <c r="AM76" s="43"/>
      <c r="AN76" s="43"/>
      <c r="AO76" s="43"/>
      <c r="AP76" s="43"/>
      <c r="AQ76" s="43"/>
      <c r="AR76" s="43"/>
      <c r="AS76" s="43"/>
      <c r="AT76" s="43"/>
      <c r="AU76" s="43"/>
      <c r="AV76" s="43"/>
      <c r="AW76" s="43"/>
      <c r="AX76" s="43"/>
      <c r="AY76" s="43"/>
      <c r="AZ76" s="43"/>
      <c r="BA76" s="43"/>
      <c r="BB76" s="43"/>
      <c r="BC76" s="43"/>
      <c r="BD76" s="43"/>
      <c r="BE76" s="43"/>
      <c r="BF76" s="43"/>
    </row>
    <row r="77" spans="1:58" s="42" customFormat="1" ht="16.5" hidden="1" customHeight="1" x14ac:dyDescent="0.15">
      <c r="A77" s="76"/>
      <c r="B77" s="29"/>
      <c r="C77" s="43"/>
      <c r="E77" s="13"/>
      <c r="R77" s="29"/>
      <c r="S77" s="29"/>
      <c r="T77" s="29"/>
      <c r="U77" s="29"/>
      <c r="V77" s="29"/>
      <c r="W77" s="1"/>
      <c r="Y77" s="1"/>
      <c r="Z77" s="1"/>
      <c r="AA77" s="357"/>
      <c r="AB77" s="357"/>
      <c r="AC77" s="256"/>
      <c r="AF77" s="43"/>
      <c r="AG77" s="43"/>
      <c r="AH77" s="43"/>
      <c r="AI77" s="43"/>
      <c r="AJ77" s="43"/>
      <c r="AK77" s="43"/>
      <c r="AL77" s="43"/>
      <c r="AM77" s="43"/>
      <c r="AN77" s="43"/>
      <c r="AO77" s="43"/>
      <c r="AP77" s="43"/>
      <c r="AQ77" s="43"/>
      <c r="AR77" s="43"/>
      <c r="AS77" s="43"/>
      <c r="AT77" s="43"/>
      <c r="AU77" s="43"/>
      <c r="AV77" s="43"/>
      <c r="AW77" s="43"/>
      <c r="AX77" s="43"/>
      <c r="AY77" s="43"/>
      <c r="AZ77" s="43"/>
      <c r="BA77" s="43"/>
      <c r="BB77" s="43"/>
      <c r="BC77" s="43"/>
      <c r="BD77" s="43"/>
      <c r="BE77" s="43"/>
      <c r="BF77" s="43"/>
    </row>
    <row r="78" spans="1:58" s="42" customFormat="1" ht="16.5" hidden="1" customHeight="1" x14ac:dyDescent="0.15">
      <c r="A78" s="76"/>
      <c r="B78" s="29"/>
      <c r="C78" s="43"/>
      <c r="E78" s="211"/>
      <c r="R78" s="29"/>
      <c r="S78" s="29"/>
      <c r="T78" s="29"/>
      <c r="U78" s="29"/>
      <c r="V78" s="29"/>
      <c r="W78" s="1"/>
      <c r="Y78" s="1"/>
      <c r="Z78" s="1"/>
      <c r="AA78" s="357"/>
      <c r="AB78" s="357"/>
      <c r="AC78" s="256"/>
      <c r="AF78" s="43"/>
      <c r="AG78" s="43"/>
      <c r="AH78" s="43"/>
      <c r="AI78" s="43"/>
      <c r="AJ78" s="43"/>
      <c r="AK78" s="43"/>
      <c r="AL78" s="43"/>
      <c r="AM78" s="43"/>
      <c r="AN78" s="43"/>
      <c r="AO78" s="43"/>
      <c r="AP78" s="43"/>
      <c r="AQ78" s="43"/>
      <c r="AR78" s="43"/>
      <c r="AS78" s="43"/>
      <c r="AT78" s="43"/>
      <c r="AU78" s="43"/>
      <c r="AV78" s="43"/>
      <c r="AW78" s="43"/>
      <c r="AX78" s="43"/>
      <c r="AY78" s="43"/>
      <c r="AZ78" s="43"/>
      <c r="BA78" s="43"/>
      <c r="BB78" s="43"/>
      <c r="BC78" s="43"/>
      <c r="BD78" s="43"/>
      <c r="BE78" s="43"/>
      <c r="BF78" s="43"/>
    </row>
    <row r="79" spans="1:58" s="42" customFormat="1" ht="16.5" hidden="1" customHeight="1" x14ac:dyDescent="0.15">
      <c r="A79" s="76"/>
      <c r="C79" s="43"/>
      <c r="E79" s="99"/>
      <c r="F79" s="42" t="str">
        <f>IF(E79="","",MATCH(E79,AG49:BB49,0))</f>
        <v/>
      </c>
      <c r="R79" s="29"/>
      <c r="S79" s="29"/>
      <c r="U79" s="29" t="s">
        <v>427</v>
      </c>
      <c r="V79" s="42" t="str">
        <f>IF(U79="","",IF(U79="無記号","",U79))</f>
        <v>-</v>
      </c>
      <c r="W79" s="1"/>
      <c r="Y79" s="1"/>
      <c r="Z79" s="1"/>
      <c r="AA79" s="357"/>
      <c r="AB79" s="357"/>
      <c r="AC79" s="256"/>
      <c r="BC79" s="43"/>
      <c r="BD79" s="43"/>
      <c r="BE79" s="43"/>
      <c r="BF79" s="43"/>
    </row>
    <row r="80" spans="1:58" s="42" customFormat="1" ht="16.5" hidden="1" customHeight="1" x14ac:dyDescent="0.15">
      <c r="A80" s="76"/>
      <c r="B80" s="29"/>
      <c r="C80" s="43"/>
      <c r="E80" s="13"/>
      <c r="R80" s="29"/>
      <c r="S80" s="29"/>
      <c r="T80" s="29"/>
      <c r="U80" s="29"/>
      <c r="V80" s="29"/>
      <c r="W80" s="1"/>
      <c r="Y80" s="1"/>
      <c r="Z80" s="1"/>
      <c r="AA80" s="357"/>
      <c r="AB80" s="357"/>
      <c r="AC80" s="256"/>
      <c r="BC80" s="43"/>
      <c r="BD80" s="43"/>
      <c r="BE80" s="43"/>
      <c r="BF80" s="43"/>
    </row>
    <row r="81" spans="1:58" ht="16.5" hidden="1" customHeight="1" x14ac:dyDescent="0.15"/>
    <row r="82" spans="1:58" ht="16.5" hidden="1" customHeight="1" x14ac:dyDescent="0.15"/>
    <row r="83" spans="1:58" ht="16.5" hidden="1" customHeight="1" x14ac:dyDescent="0.15"/>
    <row r="84" spans="1:58" s="42" customFormat="1" ht="16.5" hidden="1" customHeight="1" x14ac:dyDescent="0.15">
      <c r="A84" s="76"/>
      <c r="B84" s="29"/>
      <c r="C84" s="43"/>
      <c r="E84" s="13"/>
      <c r="R84" s="29"/>
      <c r="S84" s="29"/>
      <c r="T84" s="29"/>
      <c r="U84" s="29"/>
      <c r="V84" s="29"/>
      <c r="W84" s="1"/>
      <c r="Y84" s="1"/>
      <c r="Z84" s="1"/>
      <c r="AA84" s="357"/>
      <c r="AB84" s="357"/>
      <c r="AC84" s="256"/>
      <c r="AF84" s="43"/>
      <c r="AG84" s="43"/>
      <c r="AH84" s="43"/>
      <c r="AI84" s="43"/>
      <c r="AJ84" s="43"/>
      <c r="AK84" s="43"/>
      <c r="AL84" s="43"/>
      <c r="AM84" s="43"/>
      <c r="AN84" s="43"/>
      <c r="AO84" s="43"/>
      <c r="AP84" s="43"/>
      <c r="AQ84" s="43"/>
      <c r="AR84" s="43"/>
      <c r="AS84" s="43"/>
      <c r="AT84" s="43"/>
      <c r="AU84" s="43"/>
      <c r="AV84" s="43"/>
      <c r="AW84" s="43"/>
      <c r="AX84" s="43"/>
      <c r="AY84" s="43"/>
      <c r="AZ84" s="43"/>
      <c r="BA84" s="43"/>
      <c r="BB84" s="43"/>
      <c r="BC84" s="43"/>
      <c r="BD84" s="43"/>
      <c r="BE84" s="43"/>
      <c r="BF84" s="43"/>
    </row>
    <row r="85" spans="1:58" s="42" customFormat="1" ht="16.5" hidden="1" customHeight="1" x14ac:dyDescent="0.15">
      <c r="A85" s="76"/>
      <c r="B85" s="64" t="s">
        <v>429</v>
      </c>
      <c r="C85" s="43" t="s">
        <v>8</v>
      </c>
      <c r="E85" s="13" t="s">
        <v>126</v>
      </c>
      <c r="F85" s="42">
        <f>IF(E85="","",MATCH(E85,AF85:BB85,0))</f>
        <v>1</v>
      </c>
      <c r="H85" s="43" t="s">
        <v>430</v>
      </c>
      <c r="I85" s="43"/>
      <c r="J85" s="43"/>
      <c r="K85" s="43"/>
      <c r="L85" s="43"/>
      <c r="M85" s="43"/>
      <c r="N85" s="43"/>
      <c r="O85" s="43"/>
      <c r="P85" s="43"/>
      <c r="T85" s="42" t="str">
        <f>IF(R85="","",IF(R85="無記号","",R85))</f>
        <v/>
      </c>
      <c r="U85" s="42" t="str">
        <f>IF(F85="","",INDEX(AF86:BB86,1,F85))</f>
        <v>無記号</v>
      </c>
      <c r="V85" s="42" t="str">
        <f>IF(U85="","",IF(U85="無記号","",U85))</f>
        <v/>
      </c>
      <c r="W85" s="1"/>
      <c r="Y85" s="1"/>
      <c r="Z85" s="1"/>
      <c r="AA85" s="357"/>
      <c r="AB85" s="357"/>
      <c r="AC85" s="256"/>
      <c r="AF85" s="43" t="s">
        <v>487</v>
      </c>
      <c r="AG85" s="43" t="s">
        <v>397</v>
      </c>
      <c r="AH85" s="43" t="s">
        <v>488</v>
      </c>
      <c r="AI85" s="43" t="s">
        <v>489</v>
      </c>
      <c r="AJ85" s="43"/>
      <c r="AK85" s="43"/>
      <c r="AL85" s="43"/>
      <c r="AM85" s="43"/>
      <c r="AN85" s="43"/>
      <c r="AO85" s="43"/>
      <c r="AP85" s="43"/>
      <c r="AQ85" s="43"/>
      <c r="AR85" s="43"/>
      <c r="AS85" s="43"/>
      <c r="AT85" s="43"/>
      <c r="AU85" s="43"/>
      <c r="AV85" s="43"/>
      <c r="AW85" s="43"/>
      <c r="AX85" s="43"/>
      <c r="AY85" s="43"/>
      <c r="AZ85" s="43"/>
      <c r="BA85" s="43"/>
      <c r="BB85" s="43"/>
      <c r="BC85" s="43"/>
      <c r="BD85" s="43"/>
      <c r="BE85" s="43"/>
      <c r="BF85" s="43"/>
    </row>
    <row r="86" spans="1:58" s="42" customFormat="1" ht="16.5" hidden="1" customHeight="1" x14ac:dyDescent="0.15">
      <c r="A86" s="76"/>
      <c r="B86" s="29"/>
      <c r="C86" s="43"/>
      <c r="E86" s="13"/>
      <c r="R86" s="29"/>
      <c r="S86" s="29"/>
      <c r="T86" s="29"/>
      <c r="U86" s="29"/>
      <c r="V86" s="29"/>
      <c r="W86" s="1"/>
      <c r="Y86" s="1"/>
      <c r="Z86" s="1"/>
      <c r="AA86" s="357"/>
      <c r="AB86" s="357"/>
      <c r="AC86" s="256"/>
      <c r="AF86" s="43" t="s">
        <v>108</v>
      </c>
      <c r="AG86" s="43" t="s">
        <v>396</v>
      </c>
      <c r="AH86" s="43" t="s">
        <v>17</v>
      </c>
      <c r="AI86" s="43" t="s">
        <v>133</v>
      </c>
      <c r="AJ86" s="43"/>
      <c r="AK86" s="43"/>
      <c r="AL86" s="43"/>
      <c r="AM86" s="43"/>
      <c r="AN86" s="43"/>
      <c r="AO86" s="43"/>
      <c r="AP86" s="43"/>
      <c r="AQ86" s="43"/>
      <c r="AR86" s="43"/>
      <c r="AS86" s="43"/>
      <c r="AT86" s="43"/>
      <c r="AU86" s="43"/>
      <c r="AV86" s="43"/>
      <c r="AW86" s="43"/>
      <c r="AX86" s="43"/>
      <c r="AY86" s="43"/>
      <c r="AZ86" s="43"/>
      <c r="BA86" s="43"/>
      <c r="BB86" s="43"/>
      <c r="BC86" s="43"/>
      <c r="BD86" s="43"/>
      <c r="BE86" s="43"/>
      <c r="BF86" s="43"/>
    </row>
    <row r="90" spans="1:58" s="42" customFormat="1" ht="16.5" customHeight="1" x14ac:dyDescent="0.15">
      <c r="A90" s="76"/>
      <c r="B90" s="29"/>
      <c r="C90" s="43"/>
      <c r="E90" s="13"/>
      <c r="R90" s="29"/>
      <c r="S90" s="29"/>
      <c r="T90" s="29"/>
      <c r="U90" s="29"/>
      <c r="V90" s="29"/>
      <c r="W90" s="1"/>
      <c r="Y90" s="1"/>
      <c r="Z90" s="1"/>
      <c r="AA90" s="357"/>
      <c r="AB90" s="357"/>
      <c r="AC90" s="256"/>
      <c r="AF90" s="43"/>
      <c r="AG90" s="43"/>
      <c r="AH90" s="43"/>
      <c r="AI90" s="43"/>
      <c r="AJ90" s="43"/>
      <c r="AK90" s="43"/>
      <c r="AL90" s="43"/>
      <c r="AM90" s="43"/>
      <c r="AN90" s="43"/>
      <c r="AO90" s="43"/>
      <c r="AP90" s="43"/>
      <c r="AQ90" s="43"/>
      <c r="AR90" s="43"/>
      <c r="AS90" s="43"/>
      <c r="AT90" s="43"/>
      <c r="AU90" s="43"/>
      <c r="AV90" s="43"/>
      <c r="AW90" s="43"/>
      <c r="AX90" s="43"/>
      <c r="AY90" s="43"/>
      <c r="AZ90" s="43"/>
      <c r="BA90" s="43"/>
      <c r="BB90" s="43"/>
      <c r="BC90" s="43"/>
      <c r="BD90" s="43"/>
      <c r="BE90" s="43"/>
      <c r="BF90" s="43"/>
    </row>
    <row r="91" spans="1:58" s="42" customFormat="1" ht="16.5" customHeight="1" x14ac:dyDescent="0.15">
      <c r="A91" s="76"/>
      <c r="C91" s="43"/>
      <c r="E91" s="13"/>
      <c r="R91" s="29" t="str">
        <f>IF(OR(R22="",R22="無記号"),"","-")</f>
        <v/>
      </c>
      <c r="S91" s="29"/>
      <c r="T91" s="42" t="str">
        <f>IF(R91="","",IF(R91="無記号","",R91))</f>
        <v/>
      </c>
      <c r="U91" s="29" t="str">
        <f>IF(OR(U22="",U22="無記号"),"","-")</f>
        <v/>
      </c>
      <c r="V91" s="42" t="str">
        <f>IF(U91="","",IF(U91="無記号","",U91))</f>
        <v/>
      </c>
      <c r="W91" s="1"/>
      <c r="X91" s="1"/>
      <c r="Y91" s="1"/>
      <c r="Z91" s="1"/>
      <c r="AA91" s="357"/>
      <c r="AB91" s="357"/>
      <c r="AC91" s="256"/>
    </row>
    <row r="92" spans="1:58" s="42" customFormat="1" ht="16.5" customHeight="1" x14ac:dyDescent="0.15">
      <c r="A92" s="76"/>
      <c r="B92" s="29"/>
      <c r="C92" s="43"/>
      <c r="E92" s="13"/>
      <c r="R92" s="29"/>
      <c r="S92" s="29"/>
      <c r="T92" s="29"/>
      <c r="U92" s="29"/>
      <c r="V92" s="29"/>
      <c r="W92" s="1"/>
      <c r="X92" s="1"/>
      <c r="Y92" s="1"/>
      <c r="Z92" s="1"/>
      <c r="AA92" s="357"/>
      <c r="AB92" s="357"/>
      <c r="AC92" s="256"/>
    </row>
    <row r="96" spans="1:58" s="42" customFormat="1" ht="16.5" customHeight="1" x14ac:dyDescent="0.15">
      <c r="A96" s="76"/>
      <c r="C96" s="43"/>
      <c r="E96" s="13"/>
      <c r="AA96" s="256"/>
      <c r="AB96" s="256"/>
      <c r="AC96" s="256"/>
      <c r="AF96" s="43"/>
      <c r="AG96" s="43"/>
      <c r="AH96" s="43"/>
      <c r="AI96" s="43"/>
      <c r="AJ96" s="43"/>
      <c r="AK96" s="43"/>
      <c r="AL96" s="43"/>
      <c r="AM96" s="43"/>
      <c r="AN96" s="43"/>
      <c r="AO96" s="43"/>
      <c r="AP96" s="43"/>
      <c r="AQ96" s="43"/>
      <c r="AR96" s="43"/>
      <c r="AS96" s="43"/>
      <c r="AT96" s="43"/>
      <c r="AU96" s="43"/>
      <c r="AV96" s="43"/>
      <c r="AW96" s="43"/>
      <c r="AX96" s="43"/>
      <c r="AY96" s="43"/>
      <c r="AZ96" s="43"/>
      <c r="BA96" s="43"/>
      <c r="BB96" s="43"/>
      <c r="BC96" s="43"/>
      <c r="BD96" s="43"/>
      <c r="BE96" s="43"/>
      <c r="BF96" s="43"/>
    </row>
    <row r="97" spans="1:69" s="42" customFormat="1" ht="16.5" customHeight="1" x14ac:dyDescent="0.15">
      <c r="A97" s="76"/>
      <c r="B97" s="29"/>
      <c r="C97" s="43"/>
      <c r="E97" s="13"/>
      <c r="R97" s="29"/>
      <c r="S97" s="29"/>
      <c r="U97" s="29"/>
      <c r="AA97" s="256"/>
      <c r="AB97" s="256"/>
      <c r="AC97" s="256"/>
      <c r="AF97" s="43"/>
      <c r="AG97" s="43"/>
      <c r="AH97" s="43"/>
      <c r="AI97" s="43"/>
      <c r="AJ97" s="43"/>
      <c r="AK97" s="43"/>
      <c r="AL97" s="43"/>
      <c r="AM97" s="43"/>
      <c r="AN97" s="43"/>
      <c r="AO97" s="43"/>
      <c r="AP97" s="43"/>
      <c r="AQ97" s="43"/>
      <c r="AR97" s="43"/>
      <c r="AS97" s="43"/>
      <c r="AT97" s="43"/>
      <c r="AU97" s="43"/>
      <c r="AV97" s="43"/>
      <c r="AW97" s="43"/>
      <c r="AX97" s="43"/>
      <c r="AY97" s="43"/>
      <c r="AZ97" s="43"/>
      <c r="BA97" s="43"/>
      <c r="BB97" s="43"/>
      <c r="BC97" s="43"/>
      <c r="BD97" s="43"/>
      <c r="BE97" s="43"/>
      <c r="BF97" s="43"/>
    </row>
    <row r="98" spans="1:69" s="42" customFormat="1" ht="16.5" customHeight="1" x14ac:dyDescent="0.15">
      <c r="A98" s="76"/>
      <c r="C98" s="43"/>
      <c r="E98" s="13"/>
      <c r="AA98" s="256"/>
      <c r="AB98" s="256"/>
      <c r="AC98" s="256"/>
      <c r="AF98" s="43"/>
      <c r="AG98" s="43"/>
      <c r="AH98" s="43"/>
      <c r="AI98" s="43"/>
      <c r="AJ98" s="43"/>
      <c r="AK98" s="43"/>
      <c r="AL98" s="43"/>
      <c r="AM98" s="43"/>
      <c r="AN98" s="43"/>
      <c r="AO98" s="43"/>
      <c r="AP98" s="43"/>
      <c r="AQ98" s="43"/>
      <c r="AR98" s="43"/>
      <c r="AS98" s="43"/>
      <c r="AT98" s="43"/>
      <c r="AU98" s="43"/>
      <c r="AV98" s="43"/>
      <c r="AW98" s="43"/>
      <c r="AX98" s="43"/>
      <c r="AY98" s="43"/>
      <c r="AZ98" s="43"/>
      <c r="BA98" s="43"/>
      <c r="BB98" s="43"/>
      <c r="BC98" s="43"/>
      <c r="BD98" s="43"/>
      <c r="BE98" s="43"/>
      <c r="BF98" s="43"/>
    </row>
    <row r="102" spans="1:69" s="42" customFormat="1" ht="16.5" customHeight="1" x14ac:dyDescent="0.15">
      <c r="A102" s="76"/>
      <c r="B102" s="29"/>
      <c r="C102" s="43"/>
      <c r="E102" s="13"/>
      <c r="R102" s="29"/>
      <c r="S102" s="29"/>
      <c r="T102" s="29"/>
      <c r="U102" s="29"/>
      <c r="AA102" s="256"/>
      <c r="AB102" s="256"/>
      <c r="AC102" s="256"/>
      <c r="AF102" s="43"/>
      <c r="AG102" s="43"/>
      <c r="AH102" s="43"/>
      <c r="AI102" s="43"/>
      <c r="AJ102" s="43"/>
      <c r="AK102" s="43"/>
      <c r="AL102" s="43"/>
      <c r="AM102" s="43"/>
      <c r="AN102" s="43"/>
      <c r="AO102" s="43"/>
      <c r="AP102" s="43"/>
      <c r="AQ102" s="43"/>
      <c r="AR102" s="43"/>
      <c r="AS102" s="43"/>
      <c r="AT102" s="43"/>
      <c r="AU102" s="43"/>
      <c r="AV102" s="43"/>
      <c r="AW102" s="43"/>
      <c r="AX102" s="43"/>
      <c r="AY102" s="43"/>
      <c r="AZ102" s="43"/>
      <c r="BA102" s="43"/>
      <c r="BB102" s="43"/>
      <c r="BC102" s="43"/>
      <c r="BD102" s="43"/>
      <c r="BE102" s="43"/>
      <c r="BF102" s="43"/>
    </row>
    <row r="103" spans="1:69" s="42" customFormat="1" ht="16.5" customHeight="1" x14ac:dyDescent="0.15">
      <c r="A103" s="76"/>
      <c r="B103" s="29"/>
      <c r="C103" s="43"/>
      <c r="E103" s="13"/>
      <c r="R103" s="29"/>
      <c r="S103" s="29"/>
      <c r="T103" s="29"/>
      <c r="U103" s="29"/>
      <c r="AA103" s="256"/>
      <c r="AB103" s="256"/>
      <c r="AC103" s="256"/>
      <c r="AF103" s="43"/>
      <c r="AG103" s="43"/>
      <c r="AH103" s="43"/>
      <c r="AI103" s="43"/>
      <c r="AJ103" s="43"/>
      <c r="AK103" s="43"/>
      <c r="AL103" s="43"/>
      <c r="AM103" s="43"/>
      <c r="AN103" s="43"/>
      <c r="AO103" s="43"/>
      <c r="AP103" s="43"/>
      <c r="AQ103" s="43"/>
      <c r="AR103" s="43"/>
      <c r="AS103" s="43"/>
      <c r="AT103" s="43"/>
      <c r="AU103" s="43"/>
      <c r="AV103" s="43"/>
      <c r="AW103" s="43"/>
      <c r="AX103" s="43"/>
      <c r="AY103" s="43"/>
      <c r="AZ103" s="43"/>
      <c r="BA103" s="43"/>
      <c r="BB103" s="43"/>
      <c r="BC103" s="43"/>
      <c r="BD103" s="43"/>
      <c r="BE103" s="43"/>
      <c r="BF103" s="43"/>
    </row>
    <row r="104" spans="1:69" s="42" customFormat="1" ht="16.5" customHeight="1" x14ac:dyDescent="0.15">
      <c r="A104" s="76"/>
      <c r="B104" s="29"/>
      <c r="C104" s="43"/>
      <c r="E104" s="13"/>
      <c r="R104" s="29"/>
      <c r="S104" s="29"/>
      <c r="T104" s="29"/>
      <c r="U104" s="29"/>
      <c r="AA104" s="256"/>
      <c r="AB104" s="256"/>
      <c r="AC104" s="256"/>
      <c r="AF104" s="43"/>
      <c r="AG104" s="43"/>
      <c r="AH104" s="43"/>
      <c r="AI104" s="43"/>
      <c r="AJ104" s="43"/>
      <c r="AK104" s="43"/>
      <c r="AL104" s="43"/>
      <c r="AM104" s="43"/>
      <c r="AN104" s="43"/>
      <c r="AO104" s="43"/>
      <c r="AP104" s="43"/>
      <c r="AQ104" s="43"/>
      <c r="AR104" s="43"/>
      <c r="AS104" s="43"/>
      <c r="AT104" s="43"/>
      <c r="AU104" s="43"/>
      <c r="AV104" s="43"/>
      <c r="AW104" s="43"/>
      <c r="AX104" s="43"/>
      <c r="AY104" s="43"/>
      <c r="AZ104" s="43"/>
      <c r="BA104" s="43"/>
      <c r="BB104" s="43"/>
      <c r="BC104" s="43"/>
      <c r="BD104" s="43"/>
      <c r="BE104" s="43"/>
      <c r="BF104" s="43"/>
    </row>
    <row r="105" spans="1:69" s="42" customFormat="1" ht="16.5" customHeight="1" x14ac:dyDescent="0.15">
      <c r="A105" s="76"/>
      <c r="B105" s="29"/>
      <c r="C105" s="43"/>
      <c r="E105" s="13"/>
      <c r="F105" s="13"/>
      <c r="G105" s="13"/>
      <c r="H105" s="13"/>
      <c r="I105" s="13"/>
      <c r="J105" s="13"/>
      <c r="K105" s="13"/>
      <c r="L105" s="13"/>
      <c r="M105" s="13"/>
      <c r="N105" s="13"/>
      <c r="O105" s="13"/>
      <c r="P105" s="13"/>
      <c r="Q105" s="13"/>
      <c r="R105" s="29"/>
      <c r="S105" s="29"/>
      <c r="T105" s="29"/>
      <c r="U105" s="29"/>
      <c r="W105" s="13"/>
      <c r="X105" s="13"/>
      <c r="Y105" s="13"/>
      <c r="Z105" s="13"/>
      <c r="AA105" s="256"/>
      <c r="AB105" s="256"/>
      <c r="AC105" s="256"/>
      <c r="AD105" s="13"/>
      <c r="AE105" s="13"/>
      <c r="AF105" s="43"/>
      <c r="AG105" s="43"/>
      <c r="AH105" s="43"/>
      <c r="AI105" s="43"/>
      <c r="AJ105" s="43"/>
      <c r="AK105" s="43"/>
      <c r="AL105" s="43"/>
      <c r="AM105" s="43"/>
      <c r="AN105" s="43"/>
      <c r="AO105" s="43"/>
      <c r="AP105" s="43"/>
      <c r="AQ105" s="43"/>
      <c r="AR105" s="43"/>
      <c r="AS105" s="43"/>
      <c r="AT105" s="43"/>
      <c r="AU105" s="43"/>
      <c r="AV105" s="43"/>
      <c r="AW105" s="43"/>
      <c r="AX105" s="43"/>
      <c r="AY105" s="43"/>
      <c r="AZ105" s="43"/>
      <c r="BA105" s="43"/>
      <c r="BB105" s="43"/>
      <c r="BC105" s="43"/>
      <c r="BD105" s="43"/>
      <c r="BE105" s="43"/>
      <c r="BF105" s="43"/>
      <c r="BG105" s="13"/>
      <c r="BH105" s="13"/>
      <c r="BI105" s="13"/>
      <c r="BJ105" s="13"/>
      <c r="BK105" s="13"/>
      <c r="BL105" s="13"/>
      <c r="BM105" s="13"/>
      <c r="BN105" s="13"/>
      <c r="BO105" s="13"/>
      <c r="BP105" s="13"/>
      <c r="BQ105" s="13"/>
    </row>
    <row r="106" spans="1:69" s="42" customFormat="1" ht="16.5" customHeight="1" x14ac:dyDescent="0.15">
      <c r="A106" s="76"/>
      <c r="B106" s="29"/>
      <c r="C106" s="43"/>
      <c r="E106" s="13"/>
      <c r="F106" s="13"/>
      <c r="G106" s="13"/>
      <c r="H106" s="13"/>
      <c r="I106" s="13"/>
      <c r="J106" s="13"/>
      <c r="K106" s="13"/>
      <c r="L106" s="13"/>
      <c r="M106" s="13"/>
      <c r="N106" s="13"/>
      <c r="O106" s="13"/>
      <c r="P106" s="13"/>
      <c r="Q106" s="13"/>
      <c r="R106" s="29"/>
      <c r="S106" s="29"/>
      <c r="T106" s="29"/>
      <c r="U106" s="29"/>
      <c r="W106" s="13"/>
      <c r="X106" s="13"/>
      <c r="Y106" s="13"/>
      <c r="Z106" s="13"/>
      <c r="AA106" s="256"/>
      <c r="AB106" s="256"/>
      <c r="AC106" s="256"/>
      <c r="AD106" s="13"/>
      <c r="AE106" s="13"/>
      <c r="AF106" s="43"/>
      <c r="AG106" s="43"/>
      <c r="AH106" s="43"/>
      <c r="AI106" s="43"/>
      <c r="AJ106" s="43"/>
      <c r="AK106" s="43"/>
      <c r="AL106" s="43"/>
      <c r="AM106" s="43"/>
      <c r="AN106" s="43"/>
      <c r="AO106" s="43"/>
      <c r="AP106" s="43"/>
      <c r="AQ106" s="43"/>
      <c r="AR106" s="43"/>
      <c r="AS106" s="43"/>
      <c r="AT106" s="43"/>
      <c r="AU106" s="43"/>
      <c r="AV106" s="43"/>
      <c r="AW106" s="43"/>
      <c r="AX106" s="43"/>
      <c r="AY106" s="43"/>
      <c r="AZ106" s="43"/>
      <c r="BA106" s="43"/>
      <c r="BB106" s="43"/>
      <c r="BC106" s="43"/>
      <c r="BD106" s="43"/>
      <c r="BE106" s="43"/>
      <c r="BF106" s="43"/>
      <c r="BG106" s="13"/>
      <c r="BH106" s="13"/>
      <c r="BI106" s="13"/>
      <c r="BJ106" s="13"/>
      <c r="BK106" s="13"/>
      <c r="BL106" s="13"/>
      <c r="BM106" s="13"/>
      <c r="BN106" s="13"/>
      <c r="BO106" s="13"/>
      <c r="BP106" s="13"/>
      <c r="BQ106" s="13"/>
    </row>
  </sheetData>
  <sheetProtection password="CC67" sheet="1" objects="1" selectLockedCells="1"/>
  <mergeCells count="12">
    <mergeCell ref="K1:O1"/>
    <mergeCell ref="E12:G12"/>
    <mergeCell ref="K3:P3"/>
    <mergeCell ref="I5:O5"/>
    <mergeCell ref="E3:I3"/>
    <mergeCell ref="E6:G6"/>
    <mergeCell ref="K2:P2"/>
    <mergeCell ref="H8:P8"/>
    <mergeCell ref="E24:G24"/>
    <mergeCell ref="E15:G15"/>
    <mergeCell ref="E18:G18"/>
    <mergeCell ref="E21:G21"/>
  </mergeCells>
  <phoneticPr fontId="2"/>
  <conditionalFormatting sqref="E3">
    <cfRule type="cellIs" dxfId="25" priority="1" stopIfTrue="1" operator="equal">
      <formula>"※選択項目に空欄があります。"</formula>
    </cfRule>
    <cfRule type="cellIs" dxfId="24" priority="2" stopIfTrue="1" operator="equal">
      <formula>"選定項目にエラーがあります"</formula>
    </cfRule>
  </conditionalFormatting>
  <conditionalFormatting sqref="E11">
    <cfRule type="cellIs" dxfId="23" priority="5" stopIfTrue="1" operator="equal">
      <formula>$AC$10</formula>
    </cfRule>
  </conditionalFormatting>
  <dataValidations count="9">
    <dataValidation type="list" allowBlank="1" showInputMessage="1" showErrorMessage="1" sqref="E79" xr:uid="{00000000-0002-0000-0200-000000000000}">
      <formula1>$AG$49:$AU$49</formula1>
    </dataValidation>
    <dataValidation type="list" allowBlank="1" showInputMessage="1" showErrorMessage="1" sqref="E85" xr:uid="{00000000-0002-0000-0200-000001000000}">
      <formula1>$AF$85:$AI$85</formula1>
    </dataValidation>
    <dataValidation type="list" allowBlank="1" showInputMessage="1" showErrorMessage="1" sqref="E25" xr:uid="{00000000-0002-0000-0200-000002000000}">
      <formula1>$AF$25:$AG$25</formula1>
    </dataValidation>
    <dataValidation type="list" allowBlank="1" showInputMessage="1" showErrorMessage="1" sqref="E22" xr:uid="{00000000-0002-0000-0200-000003000000}">
      <formula1>$AF$22:$AI$22</formula1>
    </dataValidation>
    <dataValidation type="list" allowBlank="1" showInputMessage="1" showErrorMessage="1" sqref="E7" xr:uid="{00000000-0002-0000-0200-000004000000}">
      <formula1>$AF$7:$AG$7</formula1>
    </dataValidation>
    <dataValidation showInputMessage="1" showErrorMessage="1" sqref="E13" xr:uid="{00000000-0002-0000-0200-000005000000}"/>
    <dataValidation type="list" allowBlank="1" showInputMessage="1" showErrorMessage="1" sqref="E16" xr:uid="{00000000-0002-0000-0200-000006000000}">
      <formula1>$AG$16:$AL$16</formula1>
    </dataValidation>
    <dataValidation type="list" allowBlank="1" showInputMessage="1" showErrorMessage="1" sqref="E19" xr:uid="{00000000-0002-0000-0200-000007000000}">
      <formula1>$AF$19:$AJ$19</formula1>
    </dataValidation>
    <dataValidation type="list" allowBlank="1" showInputMessage="1" showErrorMessage="1" sqref="E10" xr:uid="{00000000-0002-0000-0200-000008000000}">
      <formula1>$AF$10:$AH$10</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HT254"/>
  <sheetViews>
    <sheetView showGridLines="0" showRowColHeaders="0" workbookViewId="0">
      <pane ySplit="11" topLeftCell="A12" activePane="bottomLeft" state="frozen"/>
      <selection pane="bottomLeft" activeCell="K13" sqref="K13"/>
    </sheetView>
  </sheetViews>
  <sheetFormatPr defaultColWidth="3.125" defaultRowHeight="13.5" x14ac:dyDescent="0.15"/>
  <cols>
    <col min="1" max="1" width="1.5" style="203" customWidth="1"/>
    <col min="2" max="10" width="3.125" style="203" customWidth="1"/>
    <col min="11" max="34" width="3.625" style="203" customWidth="1"/>
    <col min="35" max="42" width="3.125" style="203" customWidth="1"/>
    <col min="43" max="53" width="3.125" style="367" hidden="1" customWidth="1"/>
    <col min="54" max="56" width="16.75" style="325" hidden="1" customWidth="1"/>
    <col min="57" max="57" width="17.125" style="325" hidden="1" customWidth="1"/>
    <col min="58" max="58" width="27.75" style="325" hidden="1" customWidth="1"/>
    <col min="59" max="87" width="3.125" style="367" hidden="1" customWidth="1"/>
    <col min="88" max="88" width="15.125" style="367" hidden="1" customWidth="1"/>
    <col min="89" max="91" width="3.125" style="367" hidden="1" customWidth="1"/>
    <col min="92" max="92" width="16.375" style="367" hidden="1" customWidth="1"/>
    <col min="93" max="94" width="3.25" style="367" hidden="1" customWidth="1"/>
    <col min="95" max="119" width="13" style="326" hidden="1" customWidth="1"/>
    <col min="120" max="126" width="3.125" style="367" customWidth="1"/>
    <col min="127" max="172" width="3.125" style="100" customWidth="1"/>
    <col min="173" max="16384" width="3.125" style="203"/>
  </cols>
  <sheetData>
    <row r="1" spans="2:119" ht="12.75" customHeight="1" x14ac:dyDescent="0.15">
      <c r="B1" s="13" t="s">
        <v>690</v>
      </c>
      <c r="R1" s="98"/>
      <c r="S1" s="468" t="str">
        <f>IF(AND(バルブ!R22="H",仕様書作成!AC1&lt;&gt;"",仕様書作成!AK1=$BD$1),$BE$1,"")</f>
        <v/>
      </c>
      <c r="T1" s="468"/>
      <c r="U1" s="468"/>
      <c r="V1" s="468"/>
      <c r="W1" s="468"/>
      <c r="X1" s="468"/>
      <c r="Y1" s="469" t="s">
        <v>692</v>
      </c>
      <c r="Z1" s="469"/>
      <c r="AA1" s="469"/>
      <c r="AB1" s="336" t="s">
        <v>693</v>
      </c>
      <c r="AC1" s="470" t="str">
        <f>IF(AJ58=BC58,BB1,"")</f>
        <v/>
      </c>
      <c r="AD1" s="470"/>
      <c r="AE1" s="470"/>
      <c r="AF1" s="470"/>
      <c r="AG1" s="470"/>
      <c r="AH1" s="470"/>
      <c r="AI1" s="470"/>
      <c r="AJ1" s="470"/>
      <c r="AK1" s="471" t="s">
        <v>694</v>
      </c>
      <c r="AL1" s="471"/>
      <c r="AP1" s="249"/>
      <c r="BB1" s="325" t="s">
        <v>695</v>
      </c>
      <c r="BC1" s="325" t="s">
        <v>696</v>
      </c>
      <c r="BD1" s="325" t="s">
        <v>697</v>
      </c>
      <c r="BE1" s="325" t="s">
        <v>698</v>
      </c>
      <c r="BF1" s="325" t="s">
        <v>692</v>
      </c>
      <c r="BG1" s="325" t="s">
        <v>699</v>
      </c>
    </row>
    <row r="2" spans="2:119" ht="11.25" customHeight="1" x14ac:dyDescent="0.15">
      <c r="B2" s="655" t="str">
        <f>基本情報!C4</f>
        <v>貴 社 名</v>
      </c>
      <c r="C2" s="656"/>
      <c r="D2" s="656"/>
      <c r="E2" s="472" t="str">
        <f>IF(基本情報!E4="","",基本情報!$E$4&amp;$BB$2)</f>
        <v/>
      </c>
      <c r="F2" s="472"/>
      <c r="G2" s="472"/>
      <c r="H2" s="472"/>
      <c r="I2" s="472"/>
      <c r="J2" s="473"/>
      <c r="K2" s="655" t="str">
        <f>基本情報!K4</f>
        <v>貴部署名</v>
      </c>
      <c r="L2" s="656"/>
      <c r="M2" s="656"/>
      <c r="N2" s="472" t="str">
        <f>IF(基本情報!M4="","",基本情報!M4)</f>
        <v/>
      </c>
      <c r="O2" s="472"/>
      <c r="P2" s="472"/>
      <c r="Q2" s="472"/>
      <c r="R2" s="472"/>
      <c r="S2" s="473"/>
      <c r="T2" s="655" t="str">
        <f>基本情報!S4</f>
        <v>ご担当者名</v>
      </c>
      <c r="U2" s="656"/>
      <c r="V2" s="656"/>
      <c r="W2" s="472" t="str">
        <f>IF(基本情報!U4="","",基本情報!U4&amp;"　様")</f>
        <v/>
      </c>
      <c r="X2" s="472"/>
      <c r="Y2" s="472"/>
      <c r="Z2" s="472"/>
      <c r="AA2" s="472"/>
      <c r="AB2" s="473"/>
      <c r="AC2" s="470"/>
      <c r="AD2" s="470"/>
      <c r="AE2" s="470"/>
      <c r="AF2" s="470"/>
      <c r="AG2" s="470"/>
      <c r="AH2" s="470"/>
      <c r="AI2" s="470"/>
      <c r="AJ2" s="470"/>
      <c r="AK2" s="471"/>
      <c r="AL2" s="471"/>
      <c r="AP2" s="385" t="s">
        <v>923</v>
      </c>
      <c r="BB2" s="325" t="s">
        <v>373</v>
      </c>
      <c r="BC2" s="325" t="s">
        <v>374</v>
      </c>
    </row>
    <row r="3" spans="2:119" ht="13.5" hidden="1" customHeight="1" x14ac:dyDescent="0.15">
      <c r="R3" s="98"/>
      <c r="S3" s="98"/>
      <c r="T3" s="101"/>
      <c r="U3" s="101"/>
      <c r="V3" s="101"/>
      <c r="W3" s="101"/>
      <c r="X3" s="101"/>
      <c r="Y3" s="101"/>
      <c r="Z3" s="101"/>
      <c r="AA3" s="101"/>
      <c r="AB3" s="101"/>
      <c r="AC3" s="101"/>
      <c r="AD3" s="101"/>
      <c r="AE3" s="101"/>
      <c r="AF3" s="101"/>
      <c r="AG3" s="101"/>
      <c r="AH3" s="101"/>
      <c r="AI3" s="101"/>
      <c r="AJ3" s="101"/>
      <c r="AK3" s="101"/>
      <c r="AL3" s="101"/>
      <c r="AM3" s="101"/>
      <c r="AN3" s="101"/>
      <c r="AO3" s="101"/>
      <c r="AP3" s="101"/>
      <c r="AQ3" s="367" t="str">
        <f>IF(G9="","",VALUE(G9))</f>
        <v/>
      </c>
    </row>
    <row r="4" spans="2:119" ht="13.5" hidden="1" customHeight="1" x14ac:dyDescent="0.15">
      <c r="K4" s="102" t="str">
        <f>IF(AQ6=AQ3,"",IF(AQ6=0,"","　　"))</f>
        <v/>
      </c>
      <c r="L4" s="43"/>
      <c r="M4" s="43"/>
      <c r="N4" s="103"/>
      <c r="O4" s="104"/>
      <c r="Q4" s="239"/>
      <c r="R4" s="98"/>
      <c r="S4" s="98"/>
      <c r="T4" s="101"/>
      <c r="U4" s="101"/>
      <c r="V4" s="101"/>
      <c r="W4" s="101"/>
      <c r="X4" s="101"/>
      <c r="Y4" s="101"/>
      <c r="Z4" s="101"/>
      <c r="AA4" s="101"/>
      <c r="AB4" s="101"/>
      <c r="AC4" s="101"/>
      <c r="AD4" s="101"/>
      <c r="AE4" s="101"/>
      <c r="AF4" s="101"/>
      <c r="AG4" s="101"/>
      <c r="AH4" s="101"/>
      <c r="AI4" s="101"/>
      <c r="AJ4" s="101"/>
      <c r="AK4" s="101"/>
      <c r="AL4" s="101"/>
      <c r="AM4" s="101"/>
      <c r="AN4" s="101"/>
      <c r="AO4" s="101"/>
      <c r="AP4" s="101"/>
    </row>
    <row r="5" spans="2:119" ht="3.75" customHeight="1" x14ac:dyDescent="0.15"/>
    <row r="6" spans="2:119" ht="15.75" customHeight="1" x14ac:dyDescent="0.15">
      <c r="B6" s="659" t="s">
        <v>555</v>
      </c>
      <c r="C6" s="660"/>
      <c r="D6" s="660"/>
      <c r="E6" s="661"/>
      <c r="F6" s="693" t="str">
        <f>IF(C24&lt;&gt;"",$BB$6,ベース!E3)</f>
        <v>必須項目に入力漏れがあります</v>
      </c>
      <c r="G6" s="694"/>
      <c r="H6" s="694"/>
      <c r="I6" s="694"/>
      <c r="J6" s="694"/>
      <c r="K6" s="694"/>
      <c r="L6" s="694"/>
      <c r="M6" s="694"/>
      <c r="N6" s="694"/>
      <c r="O6" s="694"/>
      <c r="P6" s="694"/>
      <c r="Q6" s="695"/>
      <c r="R6" s="657" t="str">
        <f>IF(OR(COUNTIF(K70:AH71,"X*")&gt;0,COUNTIF(K47:AH47,"X*")&gt;0,COUNTIF(K53:AH53,"X*")&gt;0,COUNTIF(K45:AH45,"X*")&gt;0,COUNTIF(K51:AH51,"X*")&gt;0,COUNTIF(K19:AH19,"X*")&gt;0,COUNTIF(K64:AH64,"X*")&gt;0,COUNTIF(K57:AH57,"X*")&gt;0,COUNTIF(K58:AH58,"XX")&gt;0,COUNTIF(K47:AH47,"XX")&gt;0,COUNTIF(K53:AH53,"XX")&gt;0,COUNTIF(K55:AH55,"XX")&gt;0,COUNTIF(K77:AH77,"X*")&gt;0,AJ74&lt;&gt;""),$BC$6,
IF(AJ41&lt;&gt;"",$BC$6,
IF(OR(C36&lt;&gt;"",C39&lt;&gt;"",AJ22&lt;&gt;"",AJ35&lt;&gt;"",AJ38&lt;&gt;"",C41&lt;&gt;"",AJ12&lt;&gt;"",AI67&lt;&gt;"",AI68&lt;&gt;"",AND(COUNTIF(K58:AH58,"X")&gt;0,$AK$1=$BC$1,$AC$1=$BB$1)),$BD$6,
IF(AJ10&lt;&gt;"",$BE$6,IF(バルブ!E3=バルブ!AB3,仕様書作成!BD6,"")))))</f>
        <v/>
      </c>
      <c r="S6" s="658"/>
      <c r="T6" s="658"/>
      <c r="U6" s="658"/>
      <c r="V6" s="658"/>
      <c r="W6" s="658"/>
      <c r="X6" s="658"/>
      <c r="Y6" s="658"/>
      <c r="Z6" s="721" t="str">
        <f>IF(AQ6=AQ3,"",IF(AQ6=0,"",$BF$6))</f>
        <v/>
      </c>
      <c r="AA6" s="721"/>
      <c r="AB6" s="721"/>
      <c r="AC6" s="721"/>
      <c r="AD6" s="721"/>
      <c r="AE6" s="721"/>
      <c r="AF6" s="721"/>
      <c r="AG6" s="721"/>
      <c r="AH6" s="721"/>
      <c r="AI6" s="721"/>
      <c r="AJ6" s="105"/>
      <c r="AK6" s="733" t="s">
        <v>158</v>
      </c>
      <c r="AL6" s="734"/>
      <c r="AM6" s="734"/>
      <c r="AN6" s="735"/>
      <c r="AO6" s="725" t="str">
        <f>IF(基本情報!O6="","",基本情報!O6)</f>
        <v/>
      </c>
      <c r="AP6" s="726"/>
      <c r="AQ6" s="367">
        <f>COUNTIF(K8:AH8,"*SY*")</f>
        <v>0</v>
      </c>
      <c r="BB6" s="325" t="s">
        <v>372</v>
      </c>
      <c r="BC6" s="325" t="s">
        <v>556</v>
      </c>
      <c r="BD6" s="325" t="s">
        <v>817</v>
      </c>
      <c r="BE6" s="325" t="s">
        <v>361</v>
      </c>
      <c r="BF6" s="325" t="s">
        <v>362</v>
      </c>
    </row>
    <row r="7" spans="2:119" ht="3.75" customHeight="1" x14ac:dyDescent="0.15">
      <c r="B7" s="31"/>
      <c r="C7" s="31"/>
      <c r="D7" s="31"/>
      <c r="E7" s="31"/>
      <c r="F7" s="106"/>
      <c r="G7" s="106"/>
      <c r="H7" s="106"/>
      <c r="I7" s="106"/>
      <c r="J7" s="106"/>
      <c r="K7" s="337" t="str">
        <f>IF(OR(COUNTIF(K13:K31,"X")&gt;0,K58="X"),$BB$8,
IF(OR(AND(K32="O",K13&lt;&gt;"",K14&lt;&gt;""),AND(K32="O",OR(K34&lt;&gt;"",K37&lt;&gt;"")),AND(K13&lt;&gt;"",K14&lt;&gt;"",OR(K34&lt;&gt;"",K37&lt;&gt;"")),AND(K36="XXX",K39="XXX"),K33="X"),$BC$8,
IF(AND(K32="O",OR(K43&lt;&gt;"",K44&lt;&gt;"",K46&lt;&gt;"",K49&lt;&gt;"",K50&lt;&gt;"",K52&lt;&gt;"",K56&lt;&gt;"",K59&lt;&gt;"")),$BE$8,
IF(バルブ!$R$13="",$BD$8,
IF(K32="O",$AJ$32&amp;K112,
IF(K120&lt;&gt;"",K120,
IF(OR(K13="",K101="",K16=""),"",
K95&amp;K96&amp;K97&amp;K98&amp;K99&amp;K100&amp;K101&amp;K102&amp;K103&amp;K104&amp;K105&amp;K106&amp;K107&amp;K108&amp;K109&amp;K110&amp;K111&amp;K112)))))))</f>
        <v/>
      </c>
      <c r="L7" s="337" t="str">
        <f>IF(OR(COUNTIF(L13:L31,"X")&gt;0,L58="X"),$BB$8,
IF(OR(AND(L32="O",L13&lt;&gt;"",L14&lt;&gt;""),AND(L32="O",OR(L34&lt;&gt;"",L37&lt;&gt;"")),AND(L13&lt;&gt;"",L14&lt;&gt;"",OR(L34&lt;&gt;"",L37&lt;&gt;"")),AND(L36="XXX",L39="XXX"),L33="X"),$BC$8,
IF(AND(L32="O",OR(L43&lt;&gt;"",L44&lt;&gt;"",L46&lt;&gt;"",L49&lt;&gt;"",L50&lt;&gt;"",L52&lt;&gt;"",L56&lt;&gt;"",L59&lt;&gt;"")),$BE$8,
IF(バルブ!$R$13="",$BD$8,
IF(L32="O",$AJ$32&amp;L112,
IF(L120&lt;&gt;"",L120,
IF(OR(L13="",L101="",L16=""),"",
L95&amp;L96&amp;L97&amp;L98&amp;L99&amp;L100&amp;L101&amp;L102&amp;L103&amp;L104&amp;L105&amp;L106&amp;L107&amp;L108&amp;L109&amp;L110&amp;L111&amp;L112)))))))</f>
        <v/>
      </c>
      <c r="M7" s="337" t="str">
        <f>IF(OR(COUNTIF(M13:M31,"X")&gt;0,M58="X"),$BB$8,
IF(OR(AND(M32="O",M13&lt;&gt;"",M14&lt;&gt;""),AND(M32="O",OR(M34&lt;&gt;"",M37&lt;&gt;"")),AND(M13&lt;&gt;"",M14&lt;&gt;"",OR(M34&lt;&gt;"",M37&lt;&gt;"")),AND(M36="XXX",M39="XXX"),M33="X"),$BC$8,
IF(AND(M32="O",OR(M43&lt;&gt;"",M44&lt;&gt;"",M46&lt;&gt;"",M49&lt;&gt;"",M50&lt;&gt;"",M52&lt;&gt;"",M56&lt;&gt;"",M59&lt;&gt;"")),$BE$8,
IF(バルブ!$R$13="",$BD$8,
IF(M32="O",$AJ$32&amp;M112,
IF(M120&lt;&gt;"",M120,
IF(OR(M13="",M101="",M16=""),"",
M95&amp;M96&amp;M97&amp;M98&amp;M99&amp;M100&amp;M101&amp;M102&amp;M103&amp;M104&amp;M105&amp;M106&amp;M107&amp;M108&amp;M109&amp;M110&amp;M111&amp;M112)))))))</f>
        <v/>
      </c>
      <c r="N7" s="337" t="str">
        <f>IF(OR(COUNTIF(N13:N31,"X")&gt;0,N58="X"),$BB$8,
IF(OR(AND(N32="O",N13&lt;&gt;"",N14&lt;&gt;""),AND(N32="O",OR(N34&lt;&gt;"",N37&lt;&gt;"")),AND(N13&lt;&gt;"",N14&lt;&gt;"",OR(N34&lt;&gt;"",N37&lt;&gt;"")),AND(N36="XXX",N39="XXX"),N33="X"),$BC$8,
IF(AND(N32="O",OR(N43&lt;&gt;"",N44&lt;&gt;"",N46&lt;&gt;"",N49&lt;&gt;"",N50&lt;&gt;"",N52&lt;&gt;"",N56&lt;&gt;"",N59&lt;&gt;"")),$BE$8,
IF(バルブ!$R$13="",$BD$8,
IF(N32="O",$AJ$32&amp;N112,
IF(N120&lt;&gt;"",N120,
IF(OR(N13="",N101="",N16=""),"",
N95&amp;N96&amp;N97&amp;N98&amp;N99&amp;N100&amp;N101&amp;N102&amp;N103&amp;N104&amp;N105&amp;N106&amp;N107&amp;N108&amp;N109&amp;N110&amp;N111&amp;N112)))))))</f>
        <v/>
      </c>
      <c r="O7" s="337" t="str">
        <f>IF(OR(COUNTIF(O13:O31,"X")&gt;0,O58="X"),$BB$8,
IF(OR(AND(O32="O",O13&lt;&gt;"",O14&lt;&gt;""),AND(O32="O",OR(O34&lt;&gt;"",O37&lt;&gt;"")),AND(O13&lt;&gt;"",O14&lt;&gt;"",OR(O34&lt;&gt;"",O37&lt;&gt;"")),AND(O36="XXX",O39="XXX"),O33="X"),$BC$8,
IF(AND(O32="O",OR(O43&lt;&gt;"",O44&lt;&gt;"",O46&lt;&gt;"",O49&lt;&gt;"",O50&lt;&gt;"",O52&lt;&gt;"",O56&lt;&gt;"",O59&lt;&gt;"")),$BE$8,
IF(バルブ!$R$13="",$BD$8,
IF(O32="O",$AJ$32&amp;O112,
IF(O120&lt;&gt;"",O120,
IF(OR(O13="",O101="",O16=""),"",
O95&amp;O96&amp;O97&amp;O98&amp;O99&amp;O100&amp;O101&amp;O102&amp;O103&amp;O104&amp;O105&amp;O106&amp;O107&amp;O108&amp;O109&amp;O110&amp;O111&amp;O112)))))))</f>
        <v/>
      </c>
      <c r="P7" s="337" t="str">
        <f>IF(OR(COUNTIF(P13:P31,"X")&gt;0,P58="X"),$BB$8,
IF(OR(AND(P32="O",P13&lt;&gt;"",P14&lt;&gt;""),AND(P32="O",OR(P34&lt;&gt;"",P37&lt;&gt;"")),AND(P13&lt;&gt;"",P14&lt;&gt;"",OR(P34&lt;&gt;"",P37&lt;&gt;"")),AND(P36="XXX",P39="XXX"),P33="X"),$BC$8,
IF(AND(P32="O",OR(P43&lt;&gt;"",P44&lt;&gt;"",P46&lt;&gt;"",P49&lt;&gt;"",P50&lt;&gt;"",P52&lt;&gt;"",P56&lt;&gt;"",P59&lt;&gt;"")),$BE$8,
IF(バルブ!$R$13="",$BD$8,
IF(P32="O",$AJ$32&amp;P112,
IF(P120&lt;&gt;"",P120,
IF(OR(P13="",P101="",P16=""),"",
P95&amp;P96&amp;P97&amp;P98&amp;P99&amp;P100&amp;P101&amp;P102&amp;P103&amp;P104&amp;P105&amp;P106&amp;P107&amp;P108&amp;P109&amp;P110&amp;P111&amp;P112)))))))</f>
        <v/>
      </c>
      <c r="Q7" s="337" t="str">
        <f>IF(OR(COUNTIF(Q13:Q31,"X")&gt;0,Q58="X"),$BB$8,
IF(OR(AND(Q32="O",Q13&lt;&gt;"",Q14&lt;&gt;""),AND(Q32="O",OR(Q34&lt;&gt;"",Q37&lt;&gt;"")),AND(Q13&lt;&gt;"",Q14&lt;&gt;"",OR(Q34&lt;&gt;"",Q37&lt;&gt;"")),AND(Q36="XXX",Q39="XXX"),Q33="X"),$BC$8,
IF(AND(Q32="O",OR(Q43&lt;&gt;"",Q44&lt;&gt;"",Q46&lt;&gt;"",Q49&lt;&gt;"",Q50&lt;&gt;"",Q52&lt;&gt;"",Q56&lt;&gt;"",Q59&lt;&gt;"")),$BE$8,
IF(バルブ!$R$13="",$BD$8,
IF(Q32="O",$AJ$32&amp;Q112,
IF(Q120&lt;&gt;"",Q120,
IF(OR(Q13="",Q101="",Q16=""),"",
Q95&amp;Q96&amp;Q97&amp;Q98&amp;Q99&amp;Q100&amp;Q101&amp;Q102&amp;Q103&amp;Q104&amp;Q105&amp;Q106&amp;Q107&amp;Q108&amp;Q109&amp;Q110&amp;Q111&amp;Q112)))))))</f>
        <v/>
      </c>
      <c r="R7" s="337" t="str">
        <f>IF(OR(COUNTIF(R13:R31,"X")&gt;0,R58="X"),$BB$8,
IF(OR(AND(R32="O",R13&lt;&gt;"",R14&lt;&gt;""),AND(R32="O",OR(R34&lt;&gt;"",R37&lt;&gt;"")),AND(R13&lt;&gt;"",R14&lt;&gt;"",OR(R34&lt;&gt;"",R37&lt;&gt;"")),AND(R36="XXX",R39="XXX"),R33="X"),$BC$8,
IF(AND(R32="O",OR(R43&lt;&gt;"",R44&lt;&gt;"",R46&lt;&gt;"",R49&lt;&gt;"",R50&lt;&gt;"",R52&lt;&gt;"",R56&lt;&gt;"",R59&lt;&gt;"")),$BE$8,
IF(バルブ!$R$13="",$BD$8,
IF(R32="O",$AJ$32&amp;R112,
IF(R120&lt;&gt;"",R120,
IF(OR(R13="",R101="",R16=""),"",
R95&amp;R96&amp;R97&amp;R98&amp;R99&amp;R100&amp;R101&amp;R102&amp;R103&amp;R104&amp;R105&amp;R106&amp;R107&amp;R108&amp;R109&amp;R110&amp;R111&amp;R112)))))))</f>
        <v/>
      </c>
      <c r="S7" s="337" t="str">
        <f>IF(OR(COUNTIF(S13:S31,"X")&gt;0,S58="X"),$BB$8,
IF(OR(AND(S32="O",S13&lt;&gt;"",S14&lt;&gt;""),AND(S32="O",OR(S34&lt;&gt;"",S37&lt;&gt;"")),AND(S13&lt;&gt;"",S14&lt;&gt;"",OR(S34&lt;&gt;"",S37&lt;&gt;"")),AND(S36="XXX",S39="XXX"),S33="X"),$BC$8,
IF(AND(S32="O",OR(S43&lt;&gt;"",S44&lt;&gt;"",S46&lt;&gt;"",S49&lt;&gt;"",S50&lt;&gt;"",S52&lt;&gt;"",S56&lt;&gt;"",S59&lt;&gt;"")),$BE$8,
IF(バルブ!$R$13="",$BD$8,
IF(S32="O",$AJ$32&amp;S112,
IF(S120&lt;&gt;"",S120,
IF(OR(S13="",S101="",S16=""),"",
S95&amp;S96&amp;S97&amp;S98&amp;S99&amp;S100&amp;S101&amp;S102&amp;S103&amp;S104&amp;S105&amp;S106&amp;S107&amp;S108&amp;S109&amp;S110&amp;S111&amp;S112)))))))</f>
        <v/>
      </c>
      <c r="T7" s="337" t="str">
        <f>IF(OR(COUNTIF(T13:T31,"X")&gt;0,T58="X"),$BB$8,
IF(OR(AND(T32="O",T13&lt;&gt;"",T14&lt;&gt;""),AND(T32="O",OR(T34&lt;&gt;"",T37&lt;&gt;"")),AND(T13&lt;&gt;"",T14&lt;&gt;"",OR(T34&lt;&gt;"",T37&lt;&gt;"")),AND(T36="XXX",T39="XXX"),T33="X"),$BC$8,
IF(AND(T32="O",OR(T43&lt;&gt;"",T44&lt;&gt;"",T46&lt;&gt;"",T49&lt;&gt;"",T50&lt;&gt;"",T52&lt;&gt;"",T56&lt;&gt;"",T59&lt;&gt;"")),$BE$8,
IF(バルブ!$R$13="",$BD$8,
IF(T32="O",$AJ$32&amp;T112,
IF(T120&lt;&gt;"",T120,
IF(OR(T13="",T101="",T16=""),"",
T95&amp;T96&amp;T97&amp;T98&amp;T99&amp;T100&amp;T101&amp;T102&amp;T103&amp;T104&amp;T105&amp;T106&amp;T107&amp;T108&amp;T109&amp;T110&amp;T111&amp;T112)))))))</f>
        <v/>
      </c>
      <c r="U7" s="337" t="str">
        <f>IF(OR(COUNTIF(U13:U31,"X")&gt;0,U58="X"),$BB$8,
IF(OR(AND(U32="O",U13&lt;&gt;"",U14&lt;&gt;""),AND(U32="O",OR(U34&lt;&gt;"",U37&lt;&gt;"")),AND(U13&lt;&gt;"",U14&lt;&gt;"",OR(U34&lt;&gt;"",U37&lt;&gt;"")),AND(U36="XXX",U39="XXX"),U33="X"),$BC$8,
IF(AND(U32="O",OR(U43&lt;&gt;"",U44&lt;&gt;"",U46&lt;&gt;"",U49&lt;&gt;"",U50&lt;&gt;"",U52&lt;&gt;"",U56&lt;&gt;"",U59&lt;&gt;"")),$BE$8,
IF(バルブ!$R$13="",$BD$8,
IF(U32="O",$AJ$32&amp;U112,
IF(U120&lt;&gt;"",U120,
IF(OR(U13="",U101="",U16=""),"",
U95&amp;U96&amp;U97&amp;U98&amp;U99&amp;U100&amp;U101&amp;U102&amp;U103&amp;U104&amp;U105&amp;U106&amp;U107&amp;U108&amp;U109&amp;U110&amp;U111&amp;U112)))))))</f>
        <v/>
      </c>
      <c r="V7" s="337" t="str">
        <f>IF(OR(COUNTIF(V13:V31,"X")&gt;0,V58="X"),$BB$8,
IF(OR(AND(V32="O",V13&lt;&gt;"",V14&lt;&gt;""),AND(V32="O",OR(V34&lt;&gt;"",V37&lt;&gt;"")),AND(V13&lt;&gt;"",V14&lt;&gt;"",OR(V34&lt;&gt;"",V37&lt;&gt;"")),AND(V36="XXX",V39="XXX"),V33="X"),$BC$8,
IF(AND(V32="O",OR(V43&lt;&gt;"",V44&lt;&gt;"",V46&lt;&gt;"",V49&lt;&gt;"",V50&lt;&gt;"",V52&lt;&gt;"",V56&lt;&gt;"",V59&lt;&gt;"")),$BE$8,
IF(バルブ!$R$13="",$BD$8,
IF(V32="O",$AJ$32&amp;V112,
IF(V120&lt;&gt;"",V120,
IF(OR(V13="",V101="",V16=""),"",
V95&amp;V96&amp;V97&amp;V98&amp;V99&amp;V100&amp;V101&amp;V102&amp;V103&amp;V104&amp;V105&amp;V106&amp;V107&amp;V108&amp;V109&amp;V110&amp;V111&amp;V112)))))))</f>
        <v/>
      </c>
      <c r="W7" s="337" t="str">
        <f>IF(OR(COUNTIF(W13:W31,"X")&gt;0,W58="X"),$BB$8,
IF(OR(AND(W32="O",W13&lt;&gt;"",W14&lt;&gt;""),AND(W32="O",OR(W34&lt;&gt;"",W37&lt;&gt;"")),AND(W13&lt;&gt;"",W14&lt;&gt;"",OR(W34&lt;&gt;"",W37&lt;&gt;"")),AND(W36="XXX",W39="XXX"),W33="X"),$BC$8,
IF(AND(W32="O",OR(W43&lt;&gt;"",W44&lt;&gt;"",W46&lt;&gt;"",W49&lt;&gt;"",W50&lt;&gt;"",W52&lt;&gt;"",W56&lt;&gt;"",W59&lt;&gt;"")),$BE$8,
IF(バルブ!$R$13="",$BD$8,
IF(W32="O",$AJ$32&amp;W112,
IF(W120&lt;&gt;"",W120,
IF(OR(W13="",W101="",W16=""),"",
W95&amp;W96&amp;W97&amp;W98&amp;W99&amp;W100&amp;W101&amp;W102&amp;W103&amp;W104&amp;W105&amp;W106&amp;W107&amp;W108&amp;W109&amp;W110&amp;W111&amp;W112)))))))</f>
        <v/>
      </c>
      <c r="X7" s="337" t="str">
        <f>IF(OR(COUNTIF(X13:X31,"X")&gt;0,X58="X"),$BB$8,
IF(OR(AND(X32="O",X13&lt;&gt;"",X14&lt;&gt;""),AND(X32="O",OR(X34&lt;&gt;"",X37&lt;&gt;"")),AND(X13&lt;&gt;"",X14&lt;&gt;"",OR(X34&lt;&gt;"",X37&lt;&gt;"")),AND(X36="XXX",X39="XXX"),X33="X"),$BC$8,
IF(AND(X32="O",OR(X43&lt;&gt;"",X44&lt;&gt;"",X46&lt;&gt;"",X49&lt;&gt;"",X50&lt;&gt;"",X52&lt;&gt;"",X56&lt;&gt;"",X59&lt;&gt;"")),$BE$8,
IF(バルブ!$R$13="",$BD$8,
IF(X32="O",$AJ$32&amp;X112,
IF(X120&lt;&gt;"",X120,
IF(OR(X13="",X101="",X16=""),"",
X95&amp;X96&amp;X97&amp;X98&amp;X99&amp;X100&amp;X101&amp;X102&amp;X103&amp;X104&amp;X105&amp;X106&amp;X107&amp;X108&amp;X109&amp;X110&amp;X111&amp;X112)))))))</f>
        <v/>
      </c>
      <c r="Y7" s="337" t="str">
        <f>IF(OR(COUNTIF(Y13:Y31,"X")&gt;0,Y58="X"),$BB$8,
IF(OR(AND(Y32="O",Y13&lt;&gt;"",Y14&lt;&gt;""),AND(Y32="O",OR(Y34&lt;&gt;"",Y37&lt;&gt;"")),AND(Y13&lt;&gt;"",Y14&lt;&gt;"",OR(Y34&lt;&gt;"",Y37&lt;&gt;"")),AND(Y36="XXX",Y39="XXX"),Y33="X"),$BC$8,
IF(AND(Y32="O",OR(Y43&lt;&gt;"",Y44&lt;&gt;"",Y46&lt;&gt;"",Y49&lt;&gt;"",Y50&lt;&gt;"",Y52&lt;&gt;"",Y56&lt;&gt;"",Y59&lt;&gt;"")),$BE$8,
IF(バルブ!$R$13="",$BD$8,
IF(Y32="O",$AJ$32&amp;Y112,
IF(Y120&lt;&gt;"",Y120,
IF(OR(Y13="",Y101="",Y16=""),"",
Y95&amp;Y96&amp;Y97&amp;Y98&amp;Y99&amp;Y100&amp;Y101&amp;Y102&amp;Y103&amp;Y104&amp;Y105&amp;Y106&amp;Y107&amp;Y108&amp;Y109&amp;Y110&amp;Y111&amp;Y112)))))))</f>
        <v/>
      </c>
      <c r="Z7" s="337" t="str">
        <f>IF(OR(COUNTIF(Z13:Z31,"X")&gt;0,Z58="X"),$BB$8,
IF(OR(AND(Z32="O",Z13&lt;&gt;"",Z14&lt;&gt;""),AND(Z32="O",OR(Z34&lt;&gt;"",Z37&lt;&gt;"")),AND(Z13&lt;&gt;"",Z14&lt;&gt;"",OR(Z34&lt;&gt;"",Z37&lt;&gt;"")),AND(Z36="XXX",Z39="XXX"),Z33="X"),$BC$8,
IF(AND(Z32="O",OR(Z43&lt;&gt;"",Z44&lt;&gt;"",Z46&lt;&gt;"",Z49&lt;&gt;"",Z50&lt;&gt;"",Z52&lt;&gt;"",Z56&lt;&gt;"",Z59&lt;&gt;"")),$BE$8,
IF(バルブ!$R$13="",$BD$8,
IF(Z32="O",$AJ$32&amp;Z112,
IF(Z120&lt;&gt;"",Z120,
IF(OR(Z13="",Z101="",Z16=""),"",
Z95&amp;Z96&amp;Z97&amp;Z98&amp;Z99&amp;Z100&amp;Z101&amp;Z102&amp;Z103&amp;Z104&amp;Z105&amp;Z106&amp;Z107&amp;Z108&amp;Z109&amp;Z110&amp;Z111&amp;Z112)))))))</f>
        <v/>
      </c>
      <c r="AA7" s="337" t="str">
        <f>IF(OR(COUNTIF(AA13:AA31,"X")&gt;0,AA58="X"),$BB$8,
IF(OR(AND(AA32="O",AA13&lt;&gt;"",AA14&lt;&gt;""),AND(AA32="O",OR(AA34&lt;&gt;"",AA37&lt;&gt;"")),AND(AA13&lt;&gt;"",AA14&lt;&gt;"",OR(AA34&lt;&gt;"",AA37&lt;&gt;"")),AND(AA36="XXX",AA39="XXX"),AA33="X"),$BC$8,
IF(AND(AA32="O",OR(AA43&lt;&gt;"",AA44&lt;&gt;"",AA46&lt;&gt;"",AA49&lt;&gt;"",AA50&lt;&gt;"",AA52&lt;&gt;"",AA56&lt;&gt;"",AA59&lt;&gt;"")),$BE$8,
IF(バルブ!$R$13="",$BD$8,
IF(AA32="O",$AJ$32&amp;AA112,
IF(AA120&lt;&gt;"",AA120,
IF(OR(AA13="",AA101="",AA16=""),"",
AA95&amp;AA96&amp;AA97&amp;AA98&amp;AA99&amp;AA100&amp;AA101&amp;AA102&amp;AA103&amp;AA104&amp;AA105&amp;AA106&amp;AA107&amp;AA108&amp;AA109&amp;AA110&amp;AA111&amp;AA112)))))))</f>
        <v/>
      </c>
      <c r="AB7" s="337" t="str">
        <f>IF(OR(COUNTIF(AB13:AB31,"X")&gt;0,AB58="X"),$BB$8,
IF(OR(AND(AB32="O",AB13&lt;&gt;"",AB14&lt;&gt;""),AND(AB32="O",OR(AB34&lt;&gt;"",AB37&lt;&gt;"")),AND(AB13&lt;&gt;"",AB14&lt;&gt;"",OR(AB34&lt;&gt;"",AB37&lt;&gt;"")),AND(AB36="XXX",AB39="XXX"),AB33="X"),$BC$8,
IF(AND(AB32="O",OR(AB43&lt;&gt;"",AB44&lt;&gt;"",AB46&lt;&gt;"",AB49&lt;&gt;"",AB50&lt;&gt;"",AB52&lt;&gt;"",AB56&lt;&gt;"",AB59&lt;&gt;"")),$BE$8,
IF(バルブ!$R$13="",$BD$8,
IF(AB32="O",$AJ$32&amp;AB112,
IF(AB120&lt;&gt;"",AB120,
IF(OR(AB13="",AB101="",AB16=""),"",
AB95&amp;AB96&amp;AB97&amp;AB98&amp;AB99&amp;AB100&amp;AB101&amp;AB102&amp;AB103&amp;AB104&amp;AB105&amp;AB106&amp;AB107&amp;AB108&amp;AB109&amp;AB110&amp;AB111&amp;AB112)))))))</f>
        <v/>
      </c>
      <c r="AC7" s="337" t="str">
        <f>IF(OR(COUNTIF(AC13:AC31,"X")&gt;0,AC58="X"),$BB$8,
IF(OR(AND(AC32="O",AC13&lt;&gt;"",AC14&lt;&gt;""),AND(AC32="O",OR(AC34&lt;&gt;"",AC37&lt;&gt;"")),AND(AC13&lt;&gt;"",AC14&lt;&gt;"",OR(AC34&lt;&gt;"",AC37&lt;&gt;"")),AND(AC36="XXX",AC39="XXX"),AC33="X"),$BC$8,
IF(AND(AC32="O",OR(AC43&lt;&gt;"",AC44&lt;&gt;"",AC46&lt;&gt;"",AC49&lt;&gt;"",AC50&lt;&gt;"",AC52&lt;&gt;"",AC56&lt;&gt;"",AC59&lt;&gt;"")),$BE$8,
IF(バルブ!$R$13="",$BD$8,
IF(AC32="O",$AJ$32&amp;AC112,
IF(AC120&lt;&gt;"",AC120,
IF(OR(AC13="",AC101="",AC16=""),"",
AC95&amp;AC96&amp;AC97&amp;AC98&amp;AC99&amp;AC100&amp;AC101&amp;AC102&amp;AC103&amp;AC104&amp;AC105&amp;AC106&amp;AC107&amp;AC108&amp;AC109&amp;AC110&amp;AC111&amp;AC112)))))))</f>
        <v/>
      </c>
      <c r="AD7" s="337" t="str">
        <f>IF(OR(COUNTIF(AD13:AD31,"X")&gt;0,AD58="X"),$BB$8,
IF(OR(AND(AD32="O",AD13&lt;&gt;"",AD14&lt;&gt;""),AND(AD32="O",OR(AD34&lt;&gt;"",AD37&lt;&gt;"")),AND(AD13&lt;&gt;"",AD14&lt;&gt;"",OR(AD34&lt;&gt;"",AD37&lt;&gt;"")),AND(AD36="XXX",AD39="XXX"),AD33="X"),$BC$8,
IF(AND(AD32="O",OR(AD43&lt;&gt;"",AD44&lt;&gt;"",AD46&lt;&gt;"",AD49&lt;&gt;"",AD50&lt;&gt;"",AD52&lt;&gt;"",AD56&lt;&gt;"",AD59&lt;&gt;"")),$BE$8,
IF(バルブ!$R$13="",$BD$8,
IF(AD32="O",$AJ$32&amp;AD112,
IF(AD120&lt;&gt;"",AD120,
IF(OR(AD13="",AD101="",AD16=""),"",
AD95&amp;AD96&amp;AD97&amp;AD98&amp;AD99&amp;AD100&amp;AD101&amp;AD102&amp;AD103&amp;AD104&amp;AD105&amp;AD106&amp;AD107&amp;AD108&amp;AD109&amp;AD110&amp;AD111&amp;AD112)))))))</f>
        <v/>
      </c>
      <c r="AE7" s="337" t="str">
        <f>IF(OR(COUNTIF(AE13:AE31,"X")&gt;0,AE58="X"),$BB$8,
IF(OR(AND(AE32="O",AE13&lt;&gt;"",AE14&lt;&gt;""),AND(AE32="O",OR(AE34&lt;&gt;"",AE37&lt;&gt;"")),AND(AE13&lt;&gt;"",AE14&lt;&gt;"",OR(AE34&lt;&gt;"",AE37&lt;&gt;"")),AND(AE36="XXX",AE39="XXX"),AE33="X"),$BC$8,
IF(AND(AE32="O",OR(AE43&lt;&gt;"",AE44&lt;&gt;"",AE46&lt;&gt;"",AE49&lt;&gt;"",AE50&lt;&gt;"",AE52&lt;&gt;"",AE56&lt;&gt;"",AE59&lt;&gt;"")),$BE$8,
IF(バルブ!$R$13="",$BD$8,
IF(AE32="O",$AJ$32&amp;AE112,
IF(AE120&lt;&gt;"",AE120,
IF(OR(AE13="",AE101="",AE16=""),"",
AE95&amp;AE96&amp;AE97&amp;AE98&amp;AE99&amp;AE100&amp;AE101&amp;AE102&amp;AE103&amp;AE104&amp;AE105&amp;AE106&amp;AE107&amp;AE108&amp;AE109&amp;AE110&amp;AE111&amp;AE112)))))))</f>
        <v/>
      </c>
      <c r="AF7" s="337" t="str">
        <f>IF(OR(COUNTIF(AF13:AF31,"X")&gt;0,AF58="X"),$BB$8,
IF(OR(AND(AF32="O",AF13&lt;&gt;"",AF14&lt;&gt;""),AND(AF32="O",OR(AF34&lt;&gt;"",AF37&lt;&gt;"")),AND(AF13&lt;&gt;"",AF14&lt;&gt;"",OR(AF34&lt;&gt;"",AF37&lt;&gt;"")),AND(AF36="XXX",AF39="XXX"),AF33="X"),$BC$8,
IF(AND(AF32="O",OR(AF43&lt;&gt;"",AF44&lt;&gt;"",AF46&lt;&gt;"",AF49&lt;&gt;"",AF50&lt;&gt;"",AF52&lt;&gt;"",AF56&lt;&gt;"",AF59&lt;&gt;"")),$BE$8,
IF(バルブ!$R$13="",$BD$8,
IF(AF32="O",$AJ$32&amp;AF112,
IF(AF120&lt;&gt;"",AF120,
IF(OR(AF13="",AF101="",AF16=""),"",
AF95&amp;AF96&amp;AF97&amp;AF98&amp;AF99&amp;AF100&amp;AF101&amp;AF102&amp;AF103&amp;AF104&amp;AF105&amp;AF106&amp;AF107&amp;AF108&amp;AF109&amp;AF110&amp;AF111&amp;AF112)))))))</f>
        <v/>
      </c>
      <c r="AG7" s="337" t="str">
        <f>IF(OR(COUNTIF(AG13:AG31,"X")&gt;0,AG58="X"),$BB$8,
IF(OR(AND(AG32="O",AG13&lt;&gt;"",AG14&lt;&gt;""),AND(AG32="O",OR(AG34&lt;&gt;"",AG37&lt;&gt;"")),AND(AG13&lt;&gt;"",AG14&lt;&gt;"",OR(AG34&lt;&gt;"",AG37&lt;&gt;"")),AND(AG36="XXX",AG39="XXX"),AG33="X"),$BC$8,
IF(AND(AG32="O",OR(AG43&lt;&gt;"",AG44&lt;&gt;"",AG46&lt;&gt;"",AG49&lt;&gt;"",AG50&lt;&gt;"",AG52&lt;&gt;"",AG56&lt;&gt;"",AG59&lt;&gt;"")),$BE$8,
IF(バルブ!$R$13="",$BD$8,
IF(AG32="O",$AJ$32&amp;AG112,
IF(AG120&lt;&gt;"",AG120,
IF(OR(AG13="",AG101="",AG16=""),"",
AG95&amp;AG96&amp;AG97&amp;AG98&amp;AG99&amp;AG100&amp;AG101&amp;AG102&amp;AG103&amp;AG104&amp;AG105&amp;AG106&amp;AG107&amp;AG108&amp;AG109&amp;AG110&amp;AG111&amp;AG112)))))))</f>
        <v/>
      </c>
      <c r="AH7" s="337" t="str">
        <f>IF(OR(COUNTIF(AH13:AH31,"X")&gt;0,AH58="X"),$BB$8,
IF(OR(AND(AH32="O",AH13&lt;&gt;"",AH14&lt;&gt;""),AND(AH32="O",OR(AH34&lt;&gt;"",AH37&lt;&gt;"")),AND(AH13&lt;&gt;"",AH14&lt;&gt;"",OR(AH34&lt;&gt;"",AH37&lt;&gt;"")),AND(AH36="XXX",AH39="XXX"),AH33="X"),$BC$8,
IF(AND(AH32="O",OR(AH43&lt;&gt;"",AH44&lt;&gt;"",AH46&lt;&gt;"",AH49&lt;&gt;"",AH50&lt;&gt;"",AH52&lt;&gt;"",AH56&lt;&gt;"",AH59&lt;&gt;"")),$BE$8,
IF(バルブ!$R$13="",$BD$8,
IF(AH32="O",$AJ$32&amp;AH112,
IF(AH120&lt;&gt;"",AH120,
IF(OR(AH13="",AH101="",AH16=""),"",
AH95&amp;AH96&amp;AH97&amp;AH98&amp;AH99&amp;AH100&amp;AH101&amp;AH102&amp;AH103&amp;AH104&amp;AH105&amp;AH106&amp;AH107&amp;AH108&amp;AH109&amp;AH110&amp;AH111&amp;AH112)))))))</f>
        <v/>
      </c>
      <c r="AI7" s="107"/>
      <c r="AJ7" s="107"/>
      <c r="AK7" s="107"/>
      <c r="AL7" s="107"/>
      <c r="AM7" s="107"/>
      <c r="AN7" s="107"/>
      <c r="AO7" s="107"/>
    </row>
    <row r="8" spans="2:119" ht="120" customHeight="1" x14ac:dyDescent="0.15">
      <c r="B8" s="697" t="str">
        <f>基本情報!C8&amp;"："&amp;基本情報!E8&amp;CHAR(10)&amp;基本情報!K8&amp;"："&amp;基本情報!M8&amp;CHAR(10)&amp;基本情報!S8&amp;"："&amp;基本情報!U8</f>
        <v>装置名：
図番：
工番・作番：</v>
      </c>
      <c r="C8" s="698"/>
      <c r="D8" s="698"/>
      <c r="E8" s="698"/>
      <c r="F8" s="698"/>
      <c r="G8" s="698"/>
      <c r="H8" s="698"/>
      <c r="I8" s="699"/>
      <c r="J8" s="108"/>
      <c r="K8" s="109" t="str">
        <f>IF(AND(K58="X",$AK$1=$BD$1,$AC$1=$BB$1,$Y$1=$BF$1),K95&amp;K96&amp;K97&amp;K98&amp;K99&amp;K100&amp;K101&amp;K102&amp;K103&amp;K104&amp;K105&amp;K106&amp;K107&amp;K108&amp;K109&amp;K110&amp;K111&amp;K114,IF(AND(K58="X",$AK$1=$BD$1,$AC$1=$BB$1,$Y$1=$BG$1),K95&amp;K96&amp;K97&amp;K98&amp;K99&amp;K100&amp;K101&amp;K102&amp;K103&amp;K104&amp;K105&amp;K106&amp;K107&amp;K108&amp;K109&amp;K110&amp;K111,K7))</f>
        <v/>
      </c>
      <c r="L8" s="109" t="str">
        <f t="shared" ref="L8:AH8" si="0">IF(AND(L58="X",$AK$1=$BD$1,$AC$1=$BB$1,$Y$1=$BF$1),L95&amp;L96&amp;L97&amp;L98&amp;L99&amp;L100&amp;L101&amp;L102&amp;L103&amp;L104&amp;L105&amp;L106&amp;L107&amp;L108&amp;L109&amp;L110&amp;L111&amp;L114,IF(AND(L58="X",$AK$1=$BD$1,$AC$1=$BB$1,$Y$1=$BG$1),L95&amp;L96&amp;L97&amp;L98&amp;L99&amp;L100&amp;L101&amp;L102&amp;L103&amp;L104&amp;L105&amp;L106&amp;L107&amp;L108&amp;L109&amp;L110&amp;L111,L7))</f>
        <v/>
      </c>
      <c r="M8" s="109" t="str">
        <f t="shared" si="0"/>
        <v/>
      </c>
      <c r="N8" s="109" t="str">
        <f t="shared" si="0"/>
        <v/>
      </c>
      <c r="O8" s="109" t="str">
        <f>IF(AND(O58="X",$AK$1=$BD$1,$AC$1=$BB$1,$Y$1=$BF$1),O95&amp;O96&amp;O97&amp;O98&amp;O99&amp;O100&amp;O101&amp;O102&amp;O103&amp;O104&amp;O105&amp;O106&amp;O107&amp;O108&amp;O109&amp;O110&amp;O111&amp;O114,IF(AND(O58="X",$AK$1=$BD$1,$AC$1=$BB$1,$Y$1=$BG$1),O95&amp;O96&amp;O97&amp;O98&amp;O99&amp;O100&amp;O101&amp;O102&amp;O103&amp;O104&amp;O105&amp;O106&amp;O107&amp;O108&amp;O109&amp;O110&amp;O111,O7))</f>
        <v/>
      </c>
      <c r="P8" s="109" t="str">
        <f t="shared" si="0"/>
        <v/>
      </c>
      <c r="Q8" s="109" t="str">
        <f t="shared" si="0"/>
        <v/>
      </c>
      <c r="R8" s="109" t="str">
        <f t="shared" si="0"/>
        <v/>
      </c>
      <c r="S8" s="109" t="str">
        <f t="shared" si="0"/>
        <v/>
      </c>
      <c r="T8" s="109" t="str">
        <f t="shared" si="0"/>
        <v/>
      </c>
      <c r="U8" s="109" t="str">
        <f t="shared" si="0"/>
        <v/>
      </c>
      <c r="V8" s="109" t="str">
        <f t="shared" si="0"/>
        <v/>
      </c>
      <c r="W8" s="109" t="str">
        <f t="shared" si="0"/>
        <v/>
      </c>
      <c r="X8" s="109" t="str">
        <f t="shared" si="0"/>
        <v/>
      </c>
      <c r="Y8" s="109" t="str">
        <f t="shared" si="0"/>
        <v/>
      </c>
      <c r="Z8" s="109" t="str">
        <f t="shared" si="0"/>
        <v/>
      </c>
      <c r="AA8" s="109" t="str">
        <f t="shared" si="0"/>
        <v/>
      </c>
      <c r="AB8" s="109" t="str">
        <f t="shared" si="0"/>
        <v/>
      </c>
      <c r="AC8" s="109" t="str">
        <f t="shared" si="0"/>
        <v/>
      </c>
      <c r="AD8" s="109" t="str">
        <f t="shared" si="0"/>
        <v/>
      </c>
      <c r="AE8" s="109" t="str">
        <f t="shared" si="0"/>
        <v/>
      </c>
      <c r="AF8" s="109" t="str">
        <f t="shared" si="0"/>
        <v/>
      </c>
      <c r="AG8" s="109" t="str">
        <f t="shared" si="0"/>
        <v/>
      </c>
      <c r="AH8" s="109" t="str">
        <f t="shared" si="0"/>
        <v/>
      </c>
      <c r="AI8" s="110"/>
      <c r="AJ8" s="727"/>
      <c r="AK8" s="728"/>
      <c r="AL8" s="728"/>
      <c r="AM8" s="728"/>
      <c r="AN8" s="728"/>
      <c r="AO8" s="729"/>
      <c r="AP8" s="265"/>
      <c r="BB8" s="325" t="s">
        <v>359</v>
      </c>
      <c r="BC8" s="325" t="s">
        <v>743</v>
      </c>
      <c r="BD8" s="325" t="s">
        <v>360</v>
      </c>
      <c r="BE8" s="325" t="s">
        <v>367</v>
      </c>
      <c r="BF8" s="325" t="s">
        <v>557</v>
      </c>
      <c r="CQ8" s="101">
        <v>1</v>
      </c>
      <c r="CR8" s="101">
        <v>2</v>
      </c>
      <c r="CS8" s="101">
        <v>3</v>
      </c>
      <c r="CT8" s="101">
        <v>4</v>
      </c>
      <c r="CU8" s="101">
        <v>5</v>
      </c>
      <c r="CV8" s="101">
        <v>6</v>
      </c>
      <c r="CW8" s="101">
        <v>7</v>
      </c>
      <c r="CX8" s="101">
        <v>8</v>
      </c>
      <c r="CY8" s="101">
        <v>9</v>
      </c>
      <c r="CZ8" s="101">
        <v>10</v>
      </c>
      <c r="DA8" s="101">
        <v>11</v>
      </c>
      <c r="DB8" s="101">
        <v>12</v>
      </c>
      <c r="DC8" s="101">
        <v>13</v>
      </c>
      <c r="DD8" s="101">
        <v>14</v>
      </c>
      <c r="DE8" s="101">
        <v>15</v>
      </c>
      <c r="DF8" s="101">
        <v>16</v>
      </c>
      <c r="DG8" s="101">
        <v>17</v>
      </c>
      <c r="DH8" s="101">
        <v>18</v>
      </c>
      <c r="DI8" s="101">
        <v>19</v>
      </c>
      <c r="DJ8" s="101">
        <v>20</v>
      </c>
      <c r="DK8" s="101">
        <v>21</v>
      </c>
      <c r="DL8" s="101">
        <v>22</v>
      </c>
      <c r="DM8" s="101">
        <v>23</v>
      </c>
      <c r="DN8" s="101">
        <v>24</v>
      </c>
      <c r="DO8" s="101"/>
    </row>
    <row r="9" spans="2:119" ht="12" customHeight="1" x14ac:dyDescent="0.15">
      <c r="B9" s="700" t="s">
        <v>159</v>
      </c>
      <c r="C9" s="701"/>
      <c r="D9" s="701"/>
      <c r="E9" s="701"/>
      <c r="F9" s="701"/>
      <c r="G9" s="709" t="str">
        <f>ベース!R43</f>
        <v/>
      </c>
      <c r="H9" s="712" t="s">
        <v>558</v>
      </c>
      <c r="I9" s="713"/>
      <c r="J9" s="690" t="s">
        <v>559</v>
      </c>
      <c r="K9" s="111" t="str">
        <f>IF($G$9="","",IF($AQ$3=K11,$BB$9,IF($AQ$3&gt;K11,$BC$9,"")))</f>
        <v/>
      </c>
      <c r="L9" s="111" t="str">
        <f t="shared" ref="L9:AH9" si="1">IF($G$9="","",IF($AQ$3=L11,$BB$9,IF($AQ$3&gt;L11,$BC$9,"")))</f>
        <v/>
      </c>
      <c r="M9" s="111" t="str">
        <f t="shared" si="1"/>
        <v/>
      </c>
      <c r="N9" s="111" t="str">
        <f t="shared" si="1"/>
        <v/>
      </c>
      <c r="O9" s="111" t="str">
        <f t="shared" si="1"/>
        <v/>
      </c>
      <c r="P9" s="111" t="str">
        <f t="shared" si="1"/>
        <v/>
      </c>
      <c r="Q9" s="111" t="str">
        <f t="shared" si="1"/>
        <v/>
      </c>
      <c r="R9" s="111" t="str">
        <f t="shared" si="1"/>
        <v/>
      </c>
      <c r="S9" s="111" t="str">
        <f t="shared" si="1"/>
        <v/>
      </c>
      <c r="T9" s="111" t="str">
        <f t="shared" si="1"/>
        <v/>
      </c>
      <c r="U9" s="111" t="str">
        <f t="shared" si="1"/>
        <v/>
      </c>
      <c r="V9" s="111" t="str">
        <f t="shared" si="1"/>
        <v/>
      </c>
      <c r="W9" s="111" t="str">
        <f t="shared" si="1"/>
        <v/>
      </c>
      <c r="X9" s="111" t="str">
        <f t="shared" si="1"/>
        <v/>
      </c>
      <c r="Y9" s="111" t="str">
        <f t="shared" si="1"/>
        <v/>
      </c>
      <c r="Z9" s="111" t="str">
        <f t="shared" si="1"/>
        <v/>
      </c>
      <c r="AA9" s="111" t="str">
        <f t="shared" si="1"/>
        <v/>
      </c>
      <c r="AB9" s="111" t="str">
        <f t="shared" si="1"/>
        <v/>
      </c>
      <c r="AC9" s="111" t="str">
        <f t="shared" si="1"/>
        <v/>
      </c>
      <c r="AD9" s="111" t="str">
        <f t="shared" si="1"/>
        <v/>
      </c>
      <c r="AE9" s="111" t="str">
        <f t="shared" si="1"/>
        <v/>
      </c>
      <c r="AF9" s="111" t="str">
        <f t="shared" si="1"/>
        <v/>
      </c>
      <c r="AG9" s="111" t="str">
        <f t="shared" si="1"/>
        <v/>
      </c>
      <c r="AH9" s="111" t="str">
        <f t="shared" si="1"/>
        <v/>
      </c>
      <c r="AI9" s="690" t="s">
        <v>560</v>
      </c>
      <c r="AJ9" s="738"/>
      <c r="AK9" s="739"/>
      <c r="AL9" s="739"/>
      <c r="AM9" s="739"/>
      <c r="AN9" s="739"/>
      <c r="AO9" s="740"/>
      <c r="AP9" s="736" t="s">
        <v>160</v>
      </c>
      <c r="BB9" s="325" t="s">
        <v>363</v>
      </c>
      <c r="BC9" s="325" t="s">
        <v>364</v>
      </c>
      <c r="BQ9" s="367" t="s">
        <v>335</v>
      </c>
    </row>
    <row r="10" spans="2:119" ht="12" customHeight="1" x14ac:dyDescent="0.15">
      <c r="B10" s="702"/>
      <c r="C10" s="703"/>
      <c r="D10" s="703"/>
      <c r="E10" s="703"/>
      <c r="F10" s="703"/>
      <c r="G10" s="710"/>
      <c r="H10" s="714"/>
      <c r="I10" s="715"/>
      <c r="J10" s="691"/>
      <c r="K10" s="112" t="str">
        <f>IF(AND(K9="",COUNTIF(K12:K77,"")&lt;64),"X","")</f>
        <v/>
      </c>
      <c r="L10" s="112" t="str">
        <f>IF(AND(L9="",COUNTIF(L12:L77,"")&lt;66),"X","")</f>
        <v/>
      </c>
      <c r="M10" s="112" t="str">
        <f t="shared" ref="M10:AH10" si="2">IF(AND(M9="",COUNTIF(M12:M77,"")&lt;66),"X","")</f>
        <v/>
      </c>
      <c r="N10" s="112" t="str">
        <f t="shared" si="2"/>
        <v/>
      </c>
      <c r="O10" s="112" t="str">
        <f t="shared" si="2"/>
        <v/>
      </c>
      <c r="P10" s="112" t="str">
        <f t="shared" si="2"/>
        <v/>
      </c>
      <c r="Q10" s="112" t="str">
        <f t="shared" si="2"/>
        <v/>
      </c>
      <c r="R10" s="112" t="str">
        <f t="shared" si="2"/>
        <v/>
      </c>
      <c r="S10" s="112" t="str">
        <f t="shared" si="2"/>
        <v/>
      </c>
      <c r="T10" s="112" t="str">
        <f t="shared" si="2"/>
        <v/>
      </c>
      <c r="U10" s="112" t="str">
        <f t="shared" si="2"/>
        <v/>
      </c>
      <c r="V10" s="112" t="str">
        <f t="shared" si="2"/>
        <v/>
      </c>
      <c r="W10" s="112" t="str">
        <f t="shared" si="2"/>
        <v/>
      </c>
      <c r="X10" s="112" t="str">
        <f t="shared" si="2"/>
        <v/>
      </c>
      <c r="Y10" s="112" t="str">
        <f t="shared" si="2"/>
        <v/>
      </c>
      <c r="Z10" s="112" t="str">
        <f t="shared" si="2"/>
        <v/>
      </c>
      <c r="AA10" s="112" t="str">
        <f t="shared" si="2"/>
        <v/>
      </c>
      <c r="AB10" s="112" t="str">
        <f t="shared" si="2"/>
        <v/>
      </c>
      <c r="AC10" s="112" t="str">
        <f t="shared" si="2"/>
        <v/>
      </c>
      <c r="AD10" s="112" t="str">
        <f t="shared" si="2"/>
        <v/>
      </c>
      <c r="AE10" s="112" t="str">
        <f t="shared" si="2"/>
        <v/>
      </c>
      <c r="AF10" s="112" t="str">
        <f t="shared" si="2"/>
        <v/>
      </c>
      <c r="AG10" s="112" t="str">
        <f t="shared" si="2"/>
        <v/>
      </c>
      <c r="AH10" s="112" t="str">
        <f t="shared" si="2"/>
        <v/>
      </c>
      <c r="AI10" s="691"/>
      <c r="AJ10" s="741" t="str">
        <f>IF(COUNTIF(K10:AH10,"X")&gt;0,$BD$10,"")</f>
        <v/>
      </c>
      <c r="AK10" s="742"/>
      <c r="AL10" s="742"/>
      <c r="AM10" s="742"/>
      <c r="AN10" s="742"/>
      <c r="AO10" s="743"/>
      <c r="AP10" s="737"/>
      <c r="BB10" s="325" t="s">
        <v>365</v>
      </c>
      <c r="BD10" s="325" t="s">
        <v>366</v>
      </c>
      <c r="BQ10" s="367">
        <v>1</v>
      </c>
      <c r="BR10" s="367">
        <v>2</v>
      </c>
      <c r="BS10" s="367">
        <v>3</v>
      </c>
      <c r="BT10" s="367">
        <v>4</v>
      </c>
      <c r="BU10" s="367">
        <v>5</v>
      </c>
      <c r="BV10" s="367" t="s">
        <v>11</v>
      </c>
      <c r="BW10" s="367" t="s">
        <v>12</v>
      </c>
      <c r="BX10" s="367" t="s">
        <v>13</v>
      </c>
    </row>
    <row r="11" spans="2:119" ht="12" customHeight="1" x14ac:dyDescent="0.15">
      <c r="B11" s="704"/>
      <c r="C11" s="705"/>
      <c r="D11" s="705"/>
      <c r="E11" s="705"/>
      <c r="F11" s="705"/>
      <c r="G11" s="711"/>
      <c r="H11" s="716"/>
      <c r="I11" s="717"/>
      <c r="J11" s="692"/>
      <c r="K11" s="266">
        <v>1</v>
      </c>
      <c r="L11" s="267">
        <v>2</v>
      </c>
      <c r="M11" s="267">
        <v>3</v>
      </c>
      <c r="N11" s="267">
        <v>4</v>
      </c>
      <c r="O11" s="267">
        <v>5</v>
      </c>
      <c r="P11" s="267">
        <v>6</v>
      </c>
      <c r="Q11" s="267">
        <v>7</v>
      </c>
      <c r="R11" s="267">
        <v>8</v>
      </c>
      <c r="S11" s="267">
        <v>9</v>
      </c>
      <c r="T11" s="267">
        <v>10</v>
      </c>
      <c r="U11" s="267">
        <v>11</v>
      </c>
      <c r="V11" s="267">
        <v>12</v>
      </c>
      <c r="W11" s="267">
        <v>13</v>
      </c>
      <c r="X11" s="267">
        <v>14</v>
      </c>
      <c r="Y11" s="267">
        <v>15</v>
      </c>
      <c r="Z11" s="267">
        <v>16</v>
      </c>
      <c r="AA11" s="267">
        <v>17</v>
      </c>
      <c r="AB11" s="267">
        <v>18</v>
      </c>
      <c r="AC11" s="267">
        <v>19</v>
      </c>
      <c r="AD11" s="267">
        <v>20</v>
      </c>
      <c r="AE11" s="267">
        <v>21</v>
      </c>
      <c r="AF11" s="267">
        <v>22</v>
      </c>
      <c r="AG11" s="267">
        <v>23</v>
      </c>
      <c r="AH11" s="267">
        <v>24</v>
      </c>
      <c r="AI11" s="692"/>
      <c r="AJ11" s="730"/>
      <c r="AK11" s="731"/>
      <c r="AL11" s="731"/>
      <c r="AM11" s="731"/>
      <c r="AN11" s="731"/>
      <c r="AO11" s="732"/>
      <c r="AP11" s="737"/>
      <c r="BQ11" s="367">
        <v>0</v>
      </c>
      <c r="BR11" s="367">
        <v>1</v>
      </c>
    </row>
    <row r="12" spans="2:119" ht="15" hidden="1" customHeight="1" x14ac:dyDescent="0.15">
      <c r="B12" s="718" t="str">
        <f>IF(ベース!S61="M",$BB$12,$BC$12)</f>
        <v>使用しません　→→→</v>
      </c>
      <c r="C12" s="719"/>
      <c r="D12" s="719"/>
      <c r="E12" s="719"/>
      <c r="F12" s="719"/>
      <c r="G12" s="719"/>
      <c r="H12" s="719"/>
      <c r="I12" s="720"/>
      <c r="J12" s="225" t="s">
        <v>561</v>
      </c>
      <c r="K12" s="214"/>
      <c r="L12" s="214"/>
      <c r="M12" s="214"/>
      <c r="N12" s="214"/>
      <c r="O12" s="214"/>
      <c r="P12" s="214"/>
      <c r="Q12" s="214"/>
      <c r="R12" s="214"/>
      <c r="S12" s="214"/>
      <c r="T12" s="214"/>
      <c r="U12" s="214"/>
      <c r="V12" s="214"/>
      <c r="W12" s="214"/>
      <c r="X12" s="214"/>
      <c r="Y12" s="214"/>
      <c r="Z12" s="214"/>
      <c r="AA12" s="214"/>
      <c r="AB12" s="214"/>
      <c r="AC12" s="214"/>
      <c r="AD12" s="214"/>
      <c r="AE12" s="214"/>
      <c r="AF12" s="214"/>
      <c r="AG12" s="214"/>
      <c r="AH12" s="214"/>
      <c r="AI12" s="225" t="s">
        <v>561</v>
      </c>
      <c r="AJ12" s="483" t="str">
        <f>IF(AND(B12=$BC$12,COUNTIF(K12:AH12,"O")&gt;0),$BD$12,"")</f>
        <v/>
      </c>
      <c r="AK12" s="484"/>
      <c r="AL12" s="484"/>
      <c r="AM12" s="484"/>
      <c r="AN12" s="484"/>
      <c r="AO12" s="485"/>
      <c r="AP12" s="268"/>
      <c r="AQ12" s="368"/>
      <c r="AR12" s="368"/>
      <c r="AS12" s="368"/>
      <c r="BB12" s="325" t="s">
        <v>432</v>
      </c>
      <c r="BC12" s="325" t="s">
        <v>441</v>
      </c>
      <c r="BD12" s="325" t="s">
        <v>444</v>
      </c>
      <c r="BQ12" s="367" t="s">
        <v>335</v>
      </c>
    </row>
    <row r="13" spans="2:119" ht="15" customHeight="1" x14ac:dyDescent="0.15">
      <c r="B13" s="522" t="s">
        <v>161</v>
      </c>
      <c r="C13" s="706" t="s">
        <v>391</v>
      </c>
      <c r="D13" s="707"/>
      <c r="E13" s="707"/>
      <c r="F13" s="707"/>
      <c r="G13" s="707"/>
      <c r="H13" s="707"/>
      <c r="I13" s="708"/>
      <c r="J13" s="269" t="s">
        <v>812</v>
      </c>
      <c r="K13" s="270"/>
      <c r="L13" s="270"/>
      <c r="M13" s="270"/>
      <c r="N13" s="270"/>
      <c r="O13" s="270"/>
      <c r="P13" s="270"/>
      <c r="Q13" s="270"/>
      <c r="R13" s="270"/>
      <c r="S13" s="270"/>
      <c r="T13" s="270"/>
      <c r="U13" s="270"/>
      <c r="V13" s="270"/>
      <c r="W13" s="271"/>
      <c r="X13" s="271"/>
      <c r="Y13" s="271"/>
      <c r="Z13" s="271"/>
      <c r="AA13" s="271"/>
      <c r="AB13" s="271"/>
      <c r="AC13" s="271"/>
      <c r="AD13" s="271"/>
      <c r="AE13" s="271"/>
      <c r="AF13" s="271"/>
      <c r="AG13" s="271"/>
      <c r="AH13" s="271"/>
      <c r="AI13" s="363" t="s">
        <v>812</v>
      </c>
      <c r="AJ13" s="744"/>
      <c r="AK13" s="745"/>
      <c r="AL13" s="745"/>
      <c r="AM13" s="745"/>
      <c r="AN13" s="745"/>
      <c r="AO13" s="746"/>
      <c r="AP13" s="765"/>
      <c r="BB13" s="13"/>
      <c r="BC13" s="13" t="s">
        <v>344</v>
      </c>
      <c r="BR13" s="367" t="s">
        <v>20</v>
      </c>
    </row>
    <row r="14" spans="2:119" ht="15" customHeight="1" x14ac:dyDescent="0.15">
      <c r="B14" s="523"/>
      <c r="C14" s="668" t="str">
        <f>IF(バルブ!R10=仕様書作成!BC13,仕様書作成!BC14,仕様書作成!BD14)</f>
        <v>　この行は使用しません →→→</v>
      </c>
      <c r="D14" s="669"/>
      <c r="E14" s="669"/>
      <c r="F14" s="669"/>
      <c r="G14" s="669"/>
      <c r="H14" s="669"/>
      <c r="I14" s="670"/>
      <c r="J14" s="362" t="str">
        <f>IF(C14=BC14,BB14,"")</f>
        <v/>
      </c>
      <c r="K14" s="114"/>
      <c r="L14" s="114"/>
      <c r="M14" s="114"/>
      <c r="N14" s="114"/>
      <c r="O14" s="114"/>
      <c r="P14" s="114"/>
      <c r="Q14" s="114"/>
      <c r="R14" s="114"/>
      <c r="S14" s="114"/>
      <c r="T14" s="114"/>
      <c r="U14" s="114"/>
      <c r="V14" s="114"/>
      <c r="W14" s="113"/>
      <c r="X14" s="113"/>
      <c r="Y14" s="113"/>
      <c r="Z14" s="113"/>
      <c r="AA14" s="113"/>
      <c r="AB14" s="113"/>
      <c r="AC14" s="113"/>
      <c r="AD14" s="113"/>
      <c r="AE14" s="113"/>
      <c r="AF14" s="113"/>
      <c r="AG14" s="113"/>
      <c r="AH14" s="113"/>
      <c r="AI14" s="362" t="str">
        <f>IF(C14=BC14,BB14,"")</f>
        <v/>
      </c>
      <c r="AJ14" s="767" t="str">
        <f>IF(バルブ!R10="0",仕様書作成!BF14,IF(バルブ!R10="1",仕様書作成!BE14,""))</f>
        <v/>
      </c>
      <c r="AK14" s="768"/>
      <c r="AL14" s="768"/>
      <c r="AM14" s="768"/>
      <c r="AN14" s="768"/>
      <c r="AO14" s="769"/>
      <c r="AP14" s="766"/>
      <c r="BB14" s="13" t="s">
        <v>433</v>
      </c>
      <c r="BC14" s="13" t="s">
        <v>809</v>
      </c>
      <c r="BD14" s="13" t="s">
        <v>567</v>
      </c>
      <c r="BE14" s="13" t="s">
        <v>810</v>
      </c>
      <c r="BF14" s="13" t="s">
        <v>811</v>
      </c>
      <c r="BR14" s="367" t="s">
        <v>412</v>
      </c>
      <c r="CO14" s="367" t="s">
        <v>562</v>
      </c>
      <c r="CP14" s="367" t="str">
        <f>IF(COUNTIF(K13:AH13,3)+COUNTIF(K13:AH13,4)+COUNTIF(K12:AH12,5)&gt;0,"-3","")</f>
        <v/>
      </c>
      <c r="CQ14" s="326" t="str">
        <f>IF(K59="","","SY30M-"&amp;K60&amp;"-"&amp;K62&amp;$CP$14)</f>
        <v/>
      </c>
      <c r="CR14" s="326" t="str">
        <f t="shared" ref="CR14:DN14" si="3">IF(L59="","","SY30M-"&amp;L60&amp;"-"&amp;L62&amp;$CP$14)</f>
        <v/>
      </c>
      <c r="CS14" s="326" t="str">
        <f t="shared" si="3"/>
        <v/>
      </c>
      <c r="CT14" s="326" t="str">
        <f t="shared" si="3"/>
        <v/>
      </c>
      <c r="CU14" s="326" t="str">
        <f t="shared" si="3"/>
        <v/>
      </c>
      <c r="CV14" s="326" t="str">
        <f t="shared" si="3"/>
        <v/>
      </c>
      <c r="CW14" s="326" t="str">
        <f t="shared" si="3"/>
        <v/>
      </c>
      <c r="CX14" s="326" t="str">
        <f t="shared" si="3"/>
        <v/>
      </c>
      <c r="CY14" s="326" t="str">
        <f t="shared" si="3"/>
        <v/>
      </c>
      <c r="CZ14" s="326" t="str">
        <f t="shared" si="3"/>
        <v/>
      </c>
      <c r="DA14" s="326" t="str">
        <f t="shared" si="3"/>
        <v/>
      </c>
      <c r="DB14" s="326" t="str">
        <f t="shared" si="3"/>
        <v/>
      </c>
      <c r="DC14" s="326" t="str">
        <f t="shared" si="3"/>
        <v/>
      </c>
      <c r="DD14" s="326" t="str">
        <f t="shared" si="3"/>
        <v/>
      </c>
      <c r="DE14" s="326" t="str">
        <f t="shared" si="3"/>
        <v/>
      </c>
      <c r="DF14" s="326" t="str">
        <f t="shared" si="3"/>
        <v/>
      </c>
      <c r="DG14" s="326" t="str">
        <f t="shared" si="3"/>
        <v/>
      </c>
      <c r="DH14" s="326" t="str">
        <f t="shared" si="3"/>
        <v/>
      </c>
      <c r="DI14" s="326" t="str">
        <f t="shared" si="3"/>
        <v/>
      </c>
      <c r="DJ14" s="326" t="str">
        <f t="shared" si="3"/>
        <v/>
      </c>
      <c r="DK14" s="326" t="str">
        <f t="shared" si="3"/>
        <v/>
      </c>
      <c r="DL14" s="326" t="str">
        <f t="shared" si="3"/>
        <v/>
      </c>
      <c r="DM14" s="326" t="str">
        <f t="shared" si="3"/>
        <v/>
      </c>
      <c r="DN14" s="326" t="str">
        <f t="shared" si="3"/>
        <v/>
      </c>
    </row>
    <row r="15" spans="2:119" ht="12" customHeight="1" x14ac:dyDescent="0.15">
      <c r="B15" s="523"/>
      <c r="C15" s="696" t="str">
        <f>IF(COUNTIF(K15:AH15,"X")&gt;0,$BB$15,"")</f>
        <v/>
      </c>
      <c r="D15" s="597"/>
      <c r="E15" s="597"/>
      <c r="F15" s="597"/>
      <c r="G15" s="597"/>
      <c r="H15" s="597"/>
      <c r="I15" s="598"/>
      <c r="J15" s="388" t="str">
        <f>IF(AND(C14=BD14,COUNTA(K14:AH14)&gt;0),1,"")</f>
        <v/>
      </c>
      <c r="K15" s="273" t="str">
        <f>IF(AND(OR(K13="A",K13="B",K13="C"),OR(バルブ!$R$10="1",K14=1)),"X",IF(AND(バルブ!$R$25="-X90",OR(バルブ!$R$10="1",K14=1)),"X",IF(AND(バルブ!$R$7="10-",OR(仕様書作成!K13="A",仕様書作成!K13="B",仕様書作成!K13="C"),OR(バルブ!$R$10="1",K14=1)),"X","")))</f>
        <v/>
      </c>
      <c r="L15" s="273" t="str">
        <f>IF(AND(OR(L13="A",L13="B",L13="C"),OR(バルブ!$R$10="1",L14=1)),"X",IF(AND(バルブ!$R$25="-X90",OR(バルブ!$R$10="1",L14=1)),"X",IF(AND(バルブ!$R$7="10-",OR(仕様書作成!L13="A",仕様書作成!L13="B",仕様書作成!L13="C"),OR(バルブ!$R$10="1",L14=1)),"X","")))</f>
        <v/>
      </c>
      <c r="M15" s="273" t="str">
        <f>IF(AND(OR(M13="A",M13="B",M13="C"),OR(バルブ!$R$10="1",M14=1)),"X",IF(AND(バルブ!$R$25="-X90",OR(バルブ!$R$10="1",M14=1)),"X",IF(AND(バルブ!$R$7="10-",OR(仕様書作成!M13="A",仕様書作成!M13="B",仕様書作成!M13="C"),OR(バルブ!$R$10="1",M14=1)),"X","")))</f>
        <v/>
      </c>
      <c r="N15" s="273" t="str">
        <f>IF(AND(OR(N13="A",N13="B",N13="C"),OR(バルブ!$R$10="1",N14=1)),"X",IF(AND(バルブ!$R$25="-X90",OR(バルブ!$R$10="1",N14=1)),"X",IF(AND(バルブ!$R$7="10-",OR(仕様書作成!N13="A",仕様書作成!N13="B",仕様書作成!N13="C"),OR(バルブ!$R$10="1",N14=1)),"X","")))</f>
        <v/>
      </c>
      <c r="O15" s="273" t="str">
        <f>IF(AND(OR(O13="A",O13="B",O13="C"),OR(バルブ!$R$10="1",O14=1)),"X",IF(AND(バルブ!$R$25="-X90",OR(バルブ!$R$10="1",O14=1)),"X",IF(AND(バルブ!$R$7="10-",OR(仕様書作成!O13="A",仕様書作成!O13="B",仕様書作成!O13="C"),OR(バルブ!$R$10="1",O14=1)),"X","")))</f>
        <v/>
      </c>
      <c r="P15" s="273" t="str">
        <f>IF(AND(OR(P13="A",P13="B",P13="C"),OR(バルブ!$R$10="1",P14=1)),"X",IF(AND(バルブ!$R$25="-X90",OR(バルブ!$R$10="1",P14=1)),"X",IF(AND(バルブ!$R$7="10-",OR(仕様書作成!P13="A",仕様書作成!P13="B",仕様書作成!P13="C"),OR(バルブ!$R$10="1",P14=1)),"X","")))</f>
        <v/>
      </c>
      <c r="Q15" s="273" t="str">
        <f>IF(AND(OR(Q13="A",Q13="B",Q13="C"),OR(バルブ!$R$10="1",Q14=1)),"X",IF(AND(バルブ!$R$25="-X90",OR(バルブ!$R$10="1",Q14=1)),"X",IF(AND(バルブ!$R$7="10-",OR(仕様書作成!Q13="A",仕様書作成!Q13="B",仕様書作成!Q13="C"),OR(バルブ!$R$10="1",Q14=1)),"X","")))</f>
        <v/>
      </c>
      <c r="R15" s="273" t="str">
        <f>IF(AND(OR(R13="A",R13="B",R13="C"),OR(バルブ!$R$10="1",R14=1)),"X",IF(AND(バルブ!$R$25="-X90",OR(バルブ!$R$10="1",R14=1)),"X",IF(AND(バルブ!$R$7="10-",OR(仕様書作成!R13="A",仕様書作成!R13="B",仕様書作成!R13="C"),OR(バルブ!$R$10="1",R14=1)),"X","")))</f>
        <v/>
      </c>
      <c r="S15" s="273" t="str">
        <f>IF(AND(OR(S13="A",S13="B",S13="C"),OR(バルブ!$R$10="1",S14=1)),"X",IF(AND(バルブ!$R$25="-X90",OR(バルブ!$R$10="1",S14=1)),"X",IF(AND(バルブ!$R$7="10-",OR(仕様書作成!S13="A",仕様書作成!S13="B",仕様書作成!S13="C"),OR(バルブ!$R$10="1",S14=1)),"X","")))</f>
        <v/>
      </c>
      <c r="T15" s="273" t="str">
        <f>IF(AND(OR(T13="A",T13="B",T13="C"),OR(バルブ!$R$10="1",T14=1)),"X",IF(AND(バルブ!$R$25="-X90",OR(バルブ!$R$10="1",T14=1)),"X",IF(AND(バルブ!$R$7="10-",OR(仕様書作成!T13="A",仕様書作成!T13="B",仕様書作成!T13="C"),OR(バルブ!$R$10="1",T14=1)),"X","")))</f>
        <v/>
      </c>
      <c r="U15" s="273" t="str">
        <f>IF(AND(OR(U13="A",U13="B",U13="C"),OR(バルブ!$R$10="1",U14=1)),"X",IF(AND(バルブ!$R$25="-X90",OR(バルブ!$R$10="1",U14=1)),"X",IF(AND(バルブ!$R$7="10-",OR(仕様書作成!U13="A",仕様書作成!U13="B",仕様書作成!U13="C"),OR(バルブ!$R$10="1",U14=1)),"X","")))</f>
        <v/>
      </c>
      <c r="V15" s="273" t="str">
        <f>IF(AND(OR(V13="A",V13="B",V13="C"),OR(バルブ!$R$10="1",V14=1)),"X",IF(AND(バルブ!$R$25="-X90",OR(バルブ!$R$10="1",V14=1)),"X",IF(AND(バルブ!$R$7="10-",OR(仕様書作成!V13="A",仕様書作成!V13="B",仕様書作成!V13="C"),OR(バルブ!$R$10="1",V14=1)),"X","")))</f>
        <v/>
      </c>
      <c r="W15" s="273" t="str">
        <f>IF(AND(OR(W13="A",W13="B",W13="C"),OR(バルブ!$R$10="1",W14=1)),"X",IF(AND(バルブ!$R$25="-X90",OR(バルブ!$R$10="1",W14=1)),"X",IF(AND(バルブ!$R$7="10-",OR(仕様書作成!W13="A",仕様書作成!W13="B",仕様書作成!W13="C"),OR(バルブ!$R$10="1",W14=1)),"X","")))</f>
        <v/>
      </c>
      <c r="X15" s="273" t="str">
        <f>IF(AND(OR(X13="A",X13="B",X13="C"),OR(バルブ!$R$10="1",X14=1)),"X",IF(AND(バルブ!$R$25="-X90",OR(バルブ!$R$10="1",X14=1)),"X",IF(AND(バルブ!$R$7="10-",OR(仕様書作成!X13="A",仕様書作成!X13="B",仕様書作成!X13="C"),OR(バルブ!$R$10="1",X14=1)),"X","")))</f>
        <v/>
      </c>
      <c r="Y15" s="273" t="str">
        <f>IF(AND(OR(Y13="A",Y13="B",Y13="C"),OR(バルブ!$R$10="1",Y14=1)),"X",IF(AND(バルブ!$R$25="-X90",OR(バルブ!$R$10="1",Y14=1)),"X",IF(AND(バルブ!$R$7="10-",OR(仕様書作成!Y13="A",仕様書作成!Y13="B",仕様書作成!Y13="C"),OR(バルブ!$R$10="1",Y14=1)),"X","")))</f>
        <v/>
      </c>
      <c r="Z15" s="273" t="str">
        <f>IF(AND(OR(Z13="A",Z13="B",Z13="C"),OR(バルブ!$R$10="1",Z14=1)),"X",IF(AND(バルブ!$R$25="-X90",OR(バルブ!$R$10="1",Z14=1)),"X",IF(AND(バルブ!$R$7="10-",OR(仕様書作成!Z13="A",仕様書作成!Z13="B",仕様書作成!Z13="C"),OR(バルブ!$R$10="1",Z14=1)),"X","")))</f>
        <v/>
      </c>
      <c r="AA15" s="273" t="str">
        <f>IF(AND(OR(AA13="A",AA13="B",AA13="C"),OR(バルブ!$R$10="1",AA14=1)),"X",IF(AND(バルブ!$R$25="-X90",OR(バルブ!$R$10="1",AA14=1)),"X",IF(AND(バルブ!$R$7="10-",OR(仕様書作成!AA13="A",仕様書作成!AA13="B",仕様書作成!AA13="C"),OR(バルブ!$R$10="1",AA14=1)),"X","")))</f>
        <v/>
      </c>
      <c r="AB15" s="273" t="str">
        <f>IF(AND(OR(AB13="A",AB13="B",AB13="C"),OR(バルブ!$R$10="1",AB14=1)),"X",IF(AND(バルブ!$R$25="-X90",OR(バルブ!$R$10="1",AB14=1)),"X",IF(AND(バルブ!$R$7="10-",OR(仕様書作成!AB13="A",仕様書作成!AB13="B",仕様書作成!AB13="C"),OR(バルブ!$R$10="1",AB14=1)),"X","")))</f>
        <v/>
      </c>
      <c r="AC15" s="273" t="str">
        <f>IF(AND(OR(AC13="A",AC13="B",AC13="C"),OR(バルブ!$R$10="1",AC14=1)),"X",IF(AND(バルブ!$R$25="-X90",OR(バルブ!$R$10="1",AC14=1)),"X",IF(AND(バルブ!$R$7="10-",OR(仕様書作成!AC13="A",仕様書作成!AC13="B",仕様書作成!AC13="C"),OR(バルブ!$R$10="1",AC14=1)),"X","")))</f>
        <v/>
      </c>
      <c r="AD15" s="273" t="str">
        <f>IF(AND(OR(AD13="A",AD13="B",AD13="C"),OR(バルブ!$R$10="1",AD14=1)),"X",IF(AND(バルブ!$R$25="-X90",OR(バルブ!$R$10="1",AD14=1)),"X",IF(AND(バルブ!$R$7="10-",OR(仕様書作成!AD13="A",仕様書作成!AD13="B",仕様書作成!AD13="C"),OR(バルブ!$R$10="1",AD14=1)),"X","")))</f>
        <v/>
      </c>
      <c r="AE15" s="273" t="str">
        <f>IF(AND(OR(AE13="A",AE13="B",AE13="C"),OR(バルブ!$R$10="1",AE14=1)),"X",IF(AND(バルブ!$R$25="-X90",OR(バルブ!$R$10="1",AE14=1)),"X",IF(AND(バルブ!$R$7="10-",OR(仕様書作成!AE13="A",仕様書作成!AE13="B",仕様書作成!AE13="C"),OR(バルブ!$R$10="1",AE14=1)),"X","")))</f>
        <v/>
      </c>
      <c r="AF15" s="273" t="str">
        <f>IF(AND(OR(AF13="A",AF13="B",AF13="C"),OR(バルブ!$R$10="1",AF14=1)),"X",IF(AND(バルブ!$R$25="-X90",OR(バルブ!$R$10="1",AF14=1)),"X",IF(AND(バルブ!$R$7="10-",OR(仕様書作成!AF13="A",仕様書作成!AF13="B",仕様書作成!AF13="C"),OR(バルブ!$R$10="1",AF14=1)),"X","")))</f>
        <v/>
      </c>
      <c r="AG15" s="273" t="str">
        <f>IF(AND(OR(AG13="A",AG13="B",AG13="C"),OR(バルブ!$R$10="1",AG14=1)),"X",IF(AND(バルブ!$R$25="-X90",OR(バルブ!$R$10="1",AG14=1)),"X",IF(AND(バルブ!$R$7="10-",OR(仕様書作成!AG13="A",仕様書作成!AG13="B",仕様書作成!AG13="C"),OR(バルブ!$R$10="1",AG14=1)),"X","")))</f>
        <v/>
      </c>
      <c r="AH15" s="273" t="str">
        <f>IF(AND(OR(AH13="A",AH13="B",AH13="C"),OR(バルブ!$R$10="1",AH14=1)),"X",IF(AND(バルブ!$R$25="-X90",OR(バルブ!$R$10="1",AH14=1)),"X",IF(AND(バルブ!$R$7="10-",OR(仕様書作成!AH13="A",仕様書作成!AH13="B",仕様書作成!AH13="C"),OR(バルブ!$R$10="1",AH14=1)),"X","")))</f>
        <v/>
      </c>
      <c r="AI15" s="272"/>
      <c r="AJ15" s="774" t="str">
        <f>IF(AND(バルブ!R25="-X90",COUNTIF(仕様書作成!K14:AH14,1)&gt;0),$BC$15,"")</f>
        <v/>
      </c>
      <c r="AK15" s="775"/>
      <c r="AL15" s="775"/>
      <c r="AM15" s="775"/>
      <c r="AN15" s="775"/>
      <c r="AO15" s="776"/>
      <c r="AP15" s="766"/>
      <c r="BB15" s="325" t="s">
        <v>348</v>
      </c>
      <c r="BC15" s="325" t="s">
        <v>375</v>
      </c>
      <c r="BR15" s="367" t="s">
        <v>12</v>
      </c>
      <c r="BS15" s="367" t="s">
        <v>411</v>
      </c>
    </row>
    <row r="16" spans="2:119" ht="15" customHeight="1" x14ac:dyDescent="0.15">
      <c r="B16" s="523"/>
      <c r="C16" s="680" t="s">
        <v>490</v>
      </c>
      <c r="D16" s="681"/>
      <c r="E16" s="681"/>
      <c r="F16" s="681"/>
      <c r="G16" s="681"/>
      <c r="H16" s="681"/>
      <c r="I16" s="682"/>
      <c r="J16" s="274"/>
      <c r="K16" s="275"/>
      <c r="L16" s="275"/>
      <c r="M16" s="275"/>
      <c r="N16" s="275"/>
      <c r="O16" s="275"/>
      <c r="P16" s="275"/>
      <c r="Q16" s="275"/>
      <c r="R16" s="275"/>
      <c r="S16" s="275"/>
      <c r="T16" s="275"/>
      <c r="U16" s="275"/>
      <c r="V16" s="275"/>
      <c r="W16" s="275"/>
      <c r="X16" s="275"/>
      <c r="Y16" s="275"/>
      <c r="Z16" s="275"/>
      <c r="AA16" s="276"/>
      <c r="AB16" s="276"/>
      <c r="AC16" s="276"/>
      <c r="AD16" s="276"/>
      <c r="AE16" s="276"/>
      <c r="AF16" s="276"/>
      <c r="AG16" s="276"/>
      <c r="AH16" s="276"/>
      <c r="AI16" s="274"/>
      <c r="AJ16" s="486"/>
      <c r="AK16" s="487"/>
      <c r="AL16" s="487"/>
      <c r="AM16" s="487"/>
      <c r="AN16" s="487"/>
      <c r="AO16" s="487"/>
      <c r="AP16" s="364"/>
      <c r="AQ16" s="368"/>
      <c r="AR16" s="368"/>
      <c r="AS16" s="368"/>
      <c r="BQ16" s="367" t="s">
        <v>563</v>
      </c>
      <c r="BR16" s="367" t="s">
        <v>564</v>
      </c>
    </row>
    <row r="17" spans="2:190" ht="12" hidden="1" customHeight="1" x14ac:dyDescent="0.15">
      <c r="B17" s="523"/>
      <c r="C17" s="277"/>
      <c r="D17" s="278"/>
      <c r="E17" s="278"/>
      <c r="F17" s="278"/>
      <c r="G17" s="278"/>
      <c r="H17" s="278"/>
      <c r="I17" s="279"/>
      <c r="J17" s="280"/>
      <c r="K17" s="281" t="str">
        <f>IF(仕様書作成!K9="","",IF(AND(K12="O",K13&lt;&gt;"",K14&lt;&gt;"",K16&lt;&gt;""),"X",IF(AND(ベース!$S$61="M",仕様書作成!K12="O"),"空欄",IF(AND(K12="",K13&lt;&gt;"",K14&lt;&gt;""),"必須",IF(K32="O","空欄","")))))</f>
        <v/>
      </c>
      <c r="L17" s="281" t="str">
        <f>IF(仕様書作成!L9="","",IF(AND(L12="O",L13&lt;&gt;"",L14&lt;&gt;"",L16&lt;&gt;""),"X",IF(AND(ベース!$S$61="M",仕様書作成!L12="O"),"空欄",IF(AND(L12="",L13&lt;&gt;"",L14&lt;&gt;""),"必須",IF(L32="O","空欄","")))))</f>
        <v/>
      </c>
      <c r="M17" s="281" t="str">
        <f>IF(仕様書作成!M9="","",IF(AND(M12="O",M13&lt;&gt;"",M14&lt;&gt;"",M16&lt;&gt;""),"X",IF(AND(ベース!$S$61="M",仕様書作成!M12="O"),"空欄",IF(AND(M12="",M13&lt;&gt;"",M14&lt;&gt;""),"必須",IF(M32="O","空欄","")))))</f>
        <v/>
      </c>
      <c r="N17" s="281" t="str">
        <f>IF(仕様書作成!N9="","",IF(AND(N12="O",N13&lt;&gt;"",N14&lt;&gt;"",N16&lt;&gt;""),"X",IF(AND(ベース!$S$61="M",仕様書作成!N12="O"),"空欄",IF(AND(N12="",N13&lt;&gt;"",N14&lt;&gt;""),"必須",IF(N32="O","空欄","")))))</f>
        <v/>
      </c>
      <c r="O17" s="281" t="str">
        <f>IF(仕様書作成!O9="","",IF(AND(O12="O",O13&lt;&gt;"",O14&lt;&gt;"",O16&lt;&gt;""),"X",IF(AND(ベース!$S$61="M",仕様書作成!O12="O"),"空欄",IF(AND(O12="",O13&lt;&gt;"",O14&lt;&gt;""),"必須",IF(O32="O","空欄","")))))</f>
        <v/>
      </c>
      <c r="P17" s="281" t="str">
        <f>IF(仕様書作成!P9="","",IF(AND(P12="O",P13&lt;&gt;"",P14&lt;&gt;"",P16&lt;&gt;""),"X",IF(AND(ベース!$S$61="M",仕様書作成!P12="O"),"空欄",IF(AND(P12="",P13&lt;&gt;"",P14&lt;&gt;""),"必須",IF(P32="O","空欄","")))))</f>
        <v/>
      </c>
      <c r="Q17" s="281" t="str">
        <f>IF(仕様書作成!Q9="","",IF(AND(Q12="O",Q13&lt;&gt;"",Q14&lt;&gt;"",Q16&lt;&gt;""),"X",IF(AND(ベース!$S$61="M",仕様書作成!Q12="O"),"空欄",IF(AND(Q12="",Q13&lt;&gt;"",Q14&lt;&gt;""),"必須",IF(Q32="O","空欄","")))))</f>
        <v/>
      </c>
      <c r="R17" s="281" t="str">
        <f>IF(仕様書作成!R9="","",IF(AND(R12="O",R13&lt;&gt;"",R14&lt;&gt;"",R16&lt;&gt;""),"X",IF(AND(ベース!$S$61="M",仕様書作成!R12="O"),"空欄",IF(AND(R12="",R13&lt;&gt;"",R14&lt;&gt;""),"必須",IF(R32="O","空欄","")))))</f>
        <v/>
      </c>
      <c r="S17" s="281" t="str">
        <f>IF(仕様書作成!S9="","",IF(AND(S12="O",S13&lt;&gt;"",S14&lt;&gt;"",S16&lt;&gt;""),"X",IF(AND(ベース!$S$61="M",仕様書作成!S12="O"),"空欄",IF(AND(S12="",S13&lt;&gt;"",S14&lt;&gt;""),"必須",IF(S32="O","空欄","")))))</f>
        <v/>
      </c>
      <c r="T17" s="281" t="str">
        <f>IF(仕様書作成!T9="","",IF(AND(T12="O",T13&lt;&gt;"",T14&lt;&gt;"",T16&lt;&gt;""),"X",IF(AND(ベース!$S$61="M",仕様書作成!T12="O"),"空欄",IF(AND(T12="",T13&lt;&gt;"",T14&lt;&gt;""),"必須",IF(T32="O","空欄","")))))</f>
        <v/>
      </c>
      <c r="U17" s="281" t="str">
        <f>IF(仕様書作成!U9="","",IF(AND(U12="O",U13&lt;&gt;"",U14&lt;&gt;"",U16&lt;&gt;""),"X",IF(AND(ベース!$S$61="M",仕様書作成!U12="O"),"空欄",IF(AND(U12="",U13&lt;&gt;"",U14&lt;&gt;""),"必須",IF(U32="O","空欄","")))))</f>
        <v/>
      </c>
      <c r="V17" s="281" t="str">
        <f>IF(仕様書作成!V9="","",IF(AND(V12="O",V13&lt;&gt;"",V14&lt;&gt;"",V16&lt;&gt;""),"X",IF(AND(ベース!$S$61="M",仕様書作成!V12="O"),"空欄",IF(AND(V12="",V13&lt;&gt;"",V14&lt;&gt;""),"必須",IF(V32="O","空欄","")))))</f>
        <v/>
      </c>
      <c r="W17" s="281" t="str">
        <f>IF(仕様書作成!W9="","",IF(AND(W12="O",W13&lt;&gt;"",W14&lt;&gt;"",W16&lt;&gt;""),"X",IF(AND(ベース!$S$61="M",仕様書作成!W12="O"),"空欄",IF(AND(W12="",W13&lt;&gt;"",W14&lt;&gt;""),"必須",IF(W32="O","空欄","")))))</f>
        <v/>
      </c>
      <c r="X17" s="281" t="str">
        <f>IF(仕様書作成!X9="","",IF(AND(X12="O",X13&lt;&gt;"",X14&lt;&gt;"",X16&lt;&gt;""),"X",IF(AND(ベース!$S$61="M",仕様書作成!X12="O"),"空欄",IF(AND(X12="",X13&lt;&gt;"",X14&lt;&gt;""),"必須",IF(X32="O","空欄","")))))</f>
        <v/>
      </c>
      <c r="Y17" s="281" t="str">
        <f>IF(仕様書作成!Y9="","",IF(AND(Y12="O",Y13&lt;&gt;"",Y14&lt;&gt;"",Y16&lt;&gt;""),"X",IF(AND(ベース!$S$61="M",仕様書作成!Y12="O"),"空欄",IF(AND(Y12="",Y13&lt;&gt;"",Y14&lt;&gt;""),"必須",IF(Y32="O","空欄","")))))</f>
        <v/>
      </c>
      <c r="Z17" s="281" t="str">
        <f>IF(仕様書作成!Z9="","",IF(AND(Z12="O",Z13&lt;&gt;"",Z14&lt;&gt;"",Z16&lt;&gt;""),"X",IF(AND(ベース!$S$61="M",仕様書作成!Z12="O"),"空欄",IF(AND(Z12="",Z13&lt;&gt;"",Z14&lt;&gt;""),"必須",IF(Z32="O","空欄","")))))</f>
        <v/>
      </c>
      <c r="AA17" s="281" t="str">
        <f>IF(仕様書作成!AA9="","",IF(AND(AA12="O",AA13&lt;&gt;"",AA14&lt;&gt;"",AA16&lt;&gt;""),"X",IF(AND(ベース!$S$61="M",仕様書作成!AA12="O"),"空欄",IF(AND(AA12="",AA13&lt;&gt;"",AA14&lt;&gt;""),"必須",IF(AA32="O","空欄","")))))</f>
        <v/>
      </c>
      <c r="AB17" s="281" t="str">
        <f>IF(仕様書作成!AB9="","",IF(AND(AB12="O",AB13&lt;&gt;"",AB14&lt;&gt;"",AB16&lt;&gt;""),"X",IF(AND(ベース!$S$61="M",仕様書作成!AB12="O"),"空欄",IF(AND(AB12="",AB13&lt;&gt;"",AB14&lt;&gt;""),"必須",IF(AB32="O","空欄","")))))</f>
        <v/>
      </c>
      <c r="AC17" s="281" t="str">
        <f>IF(仕様書作成!AC9="","",IF(AND(AC12="O",AC13&lt;&gt;"",AC14&lt;&gt;"",AC16&lt;&gt;""),"X",IF(AND(ベース!$S$61="M",仕様書作成!AC12="O"),"空欄",IF(AND(AC12="",AC13&lt;&gt;"",AC14&lt;&gt;""),"必須",IF(AC32="O","空欄","")))))</f>
        <v/>
      </c>
      <c r="AD17" s="281" t="str">
        <f>IF(仕様書作成!AD9="","",IF(AND(AD12="O",AD13&lt;&gt;"",AD14&lt;&gt;"",AD16&lt;&gt;""),"X",IF(AND(ベース!$S$61="M",仕様書作成!AD12="O"),"空欄",IF(AND(AD12="",AD13&lt;&gt;"",AD14&lt;&gt;""),"必須",IF(AD32="O","空欄","")))))</f>
        <v/>
      </c>
      <c r="AE17" s="281" t="str">
        <f>IF(仕様書作成!AE9="","",IF(AND(AE12="O",AE13&lt;&gt;"",AE14&lt;&gt;"",AE16&lt;&gt;""),"X",IF(AND(ベース!$S$61="M",仕様書作成!AE12="O"),"空欄",IF(AND(AE12="",AE13&lt;&gt;"",AE14&lt;&gt;""),"必須",IF(AE32="O","空欄","")))))</f>
        <v/>
      </c>
      <c r="AF17" s="281" t="str">
        <f>IF(仕様書作成!AF9="","",IF(AND(AF12="O",AF13&lt;&gt;"",AF14&lt;&gt;"",AF16&lt;&gt;""),"X",IF(AND(ベース!$S$61="M",仕様書作成!AF12="O"),"空欄",IF(AND(AF12="",AF13&lt;&gt;"",AF14&lt;&gt;""),"必須",IF(AF32="O","空欄","")))))</f>
        <v/>
      </c>
      <c r="AG17" s="281" t="str">
        <f>IF(仕様書作成!AG9="","",IF(AND(AG12="O",AG13&lt;&gt;"",AG14&lt;&gt;"",AG16&lt;&gt;""),"X",IF(AND(ベース!$S$61="M",仕様書作成!AG12="O"),"空欄",IF(AND(AG12="",AG13&lt;&gt;"",AG14&lt;&gt;""),"必須",IF(AG32="O","空欄","")))))</f>
        <v/>
      </c>
      <c r="AH17" s="281" t="str">
        <f>IF(仕様書作成!AH9="","",IF(AND(AH12="O",AH13&lt;&gt;"",AH14&lt;&gt;"",AH16&lt;&gt;""),"X",IF(AND(ベース!$S$61="M",仕様書作成!AH12="O"),"空欄",IF(AND(AH12="",AH13&lt;&gt;"",AH14&lt;&gt;""),"必須",IF(AH32="O","空欄","")))))</f>
        <v/>
      </c>
      <c r="AI17" s="280"/>
      <c r="AJ17" s="772"/>
      <c r="AK17" s="773"/>
      <c r="AL17" s="773"/>
      <c r="AM17" s="773"/>
      <c r="AN17" s="773"/>
      <c r="AO17" s="773"/>
      <c r="AP17" s="282"/>
    </row>
    <row r="18" spans="2:190" ht="15" customHeight="1" x14ac:dyDescent="0.15">
      <c r="B18" s="523"/>
      <c r="C18" s="671" t="str">
        <f>IF(バルブ!R19=仕様書作成!BC19,仕様書作成!BC18,仕様書作成!BD18)</f>
        <v>　この行は使用しません →→→</v>
      </c>
      <c r="D18" s="672"/>
      <c r="E18" s="672"/>
      <c r="F18" s="672"/>
      <c r="G18" s="672"/>
      <c r="H18" s="672"/>
      <c r="I18" s="673"/>
      <c r="J18" s="283" t="str">
        <f>IF(バルブ!$T$19=仕様書作成!$BC$19,仕様書作成!$BB$18,"")</f>
        <v/>
      </c>
      <c r="K18" s="229"/>
      <c r="L18" s="229"/>
      <c r="M18" s="229"/>
      <c r="N18" s="229"/>
      <c r="O18" s="229"/>
      <c r="P18" s="229"/>
      <c r="Q18" s="229"/>
      <c r="R18" s="229"/>
      <c r="S18" s="229"/>
      <c r="T18" s="229"/>
      <c r="U18" s="229"/>
      <c r="V18" s="229"/>
      <c r="W18" s="178"/>
      <c r="X18" s="178"/>
      <c r="Y18" s="178"/>
      <c r="Z18" s="178"/>
      <c r="AA18" s="178"/>
      <c r="AB18" s="178"/>
      <c r="AC18" s="178"/>
      <c r="AD18" s="178"/>
      <c r="AE18" s="178"/>
      <c r="AF18" s="178"/>
      <c r="AG18" s="178"/>
      <c r="AH18" s="178"/>
      <c r="AI18" s="283" t="str">
        <f>IF(バルブ!$T$19=仕様書作成!$BC$19,仕様書作成!$BB$18,"")</f>
        <v/>
      </c>
      <c r="AJ18" s="674" t="str">
        <f>IF(AND($C$19=BE19,バルブ!T19=""),仕様書作成!BE18,IF(AND($C$19=BE19,バルブ!T19="D"),仕様書作成!BF18,IF(AND($C$19=BE19,バルブ!T19="E"),仕様書作成!BG18,IF(AND($C$19=BE19,バルブ!T19="F"),仕様書作成!BH18,""))))</f>
        <v/>
      </c>
      <c r="AK18" s="675"/>
      <c r="AL18" s="675"/>
      <c r="AM18" s="675"/>
      <c r="AN18" s="675"/>
      <c r="AO18" s="676"/>
      <c r="AP18" s="284"/>
      <c r="BB18" s="13" t="s">
        <v>565</v>
      </c>
      <c r="BC18" s="13" t="s">
        <v>566</v>
      </c>
      <c r="BD18" s="13" t="s">
        <v>567</v>
      </c>
      <c r="BE18" s="13" t="s">
        <v>568</v>
      </c>
      <c r="BF18" s="13" t="s">
        <v>569</v>
      </c>
      <c r="BG18" s="13" t="s">
        <v>570</v>
      </c>
      <c r="BH18" s="13" t="s">
        <v>571</v>
      </c>
      <c r="BR18" s="367" t="s">
        <v>14</v>
      </c>
      <c r="BS18" s="367" t="s">
        <v>15</v>
      </c>
      <c r="BT18" s="367" t="s">
        <v>396</v>
      </c>
      <c r="DW18" s="203"/>
      <c r="DX18" s="203"/>
      <c r="DY18" s="203"/>
      <c r="DZ18" s="203"/>
      <c r="FQ18" s="100"/>
      <c r="FR18" s="100"/>
      <c r="FS18" s="100"/>
      <c r="FT18" s="100"/>
      <c r="FU18" s="100"/>
      <c r="FV18" s="100"/>
      <c r="FW18" s="100"/>
      <c r="FX18" s="100"/>
      <c r="FY18" s="100"/>
      <c r="FZ18" s="100"/>
      <c r="GA18" s="100"/>
      <c r="GB18" s="100"/>
      <c r="GC18" s="100"/>
      <c r="GD18" s="100"/>
      <c r="GE18" s="100"/>
      <c r="GF18" s="100"/>
      <c r="GG18" s="100"/>
      <c r="GH18" s="100"/>
    </row>
    <row r="19" spans="2:190" ht="12" customHeight="1" x14ac:dyDescent="0.15">
      <c r="B19" s="523"/>
      <c r="C19" s="722" t="str">
        <f>IF(COUNTIF(K19:AH19,"-")&gt;0,$BD$19,IF(COUNTIF(K19:AH19,"X")&gt;0,$BE$19,""))</f>
        <v/>
      </c>
      <c r="D19" s="723"/>
      <c r="E19" s="723"/>
      <c r="F19" s="723"/>
      <c r="G19" s="723"/>
      <c r="H19" s="723"/>
      <c r="I19" s="724"/>
      <c r="J19" s="285"/>
      <c r="K19" s="130" t="str">
        <f>IF(AND($C$18=$BD$18,K18&lt;&gt;""),"X","")</f>
        <v/>
      </c>
      <c r="L19" s="130" t="str">
        <f t="shared" ref="L19:AH19" si="4">IF(AND($C$18=$BD$18,L18&lt;&gt;""),"X","")</f>
        <v/>
      </c>
      <c r="M19" s="130" t="str">
        <f t="shared" si="4"/>
        <v/>
      </c>
      <c r="N19" s="130" t="str">
        <f t="shared" si="4"/>
        <v/>
      </c>
      <c r="O19" s="130" t="str">
        <f t="shared" si="4"/>
        <v/>
      </c>
      <c r="P19" s="130" t="str">
        <f t="shared" si="4"/>
        <v/>
      </c>
      <c r="Q19" s="130" t="str">
        <f t="shared" si="4"/>
        <v/>
      </c>
      <c r="R19" s="130" t="str">
        <f t="shared" si="4"/>
        <v/>
      </c>
      <c r="S19" s="130" t="str">
        <f t="shared" si="4"/>
        <v/>
      </c>
      <c r="T19" s="130" t="str">
        <f t="shared" si="4"/>
        <v/>
      </c>
      <c r="U19" s="130" t="str">
        <f t="shared" si="4"/>
        <v/>
      </c>
      <c r="V19" s="130" t="str">
        <f t="shared" si="4"/>
        <v/>
      </c>
      <c r="W19" s="130" t="str">
        <f t="shared" si="4"/>
        <v/>
      </c>
      <c r="X19" s="130" t="str">
        <f t="shared" si="4"/>
        <v/>
      </c>
      <c r="Y19" s="130" t="str">
        <f t="shared" si="4"/>
        <v/>
      </c>
      <c r="Z19" s="130" t="str">
        <f t="shared" si="4"/>
        <v/>
      </c>
      <c r="AA19" s="130" t="str">
        <f t="shared" si="4"/>
        <v/>
      </c>
      <c r="AB19" s="130" t="str">
        <f t="shared" si="4"/>
        <v/>
      </c>
      <c r="AC19" s="130" t="str">
        <f t="shared" si="4"/>
        <v/>
      </c>
      <c r="AD19" s="130" t="str">
        <f t="shared" si="4"/>
        <v/>
      </c>
      <c r="AE19" s="130" t="str">
        <f t="shared" si="4"/>
        <v/>
      </c>
      <c r="AF19" s="130" t="str">
        <f t="shared" si="4"/>
        <v/>
      </c>
      <c r="AG19" s="130" t="str">
        <f t="shared" si="4"/>
        <v/>
      </c>
      <c r="AH19" s="130" t="str">
        <f t="shared" si="4"/>
        <v/>
      </c>
      <c r="AI19" s="285"/>
      <c r="AJ19" s="677"/>
      <c r="AK19" s="678"/>
      <c r="AL19" s="678"/>
      <c r="AM19" s="678"/>
      <c r="AN19" s="678"/>
      <c r="AO19" s="679"/>
      <c r="AP19" s="286"/>
      <c r="BB19" s="13" t="s">
        <v>572</v>
      </c>
      <c r="BC19" s="13" t="s">
        <v>344</v>
      </c>
      <c r="BD19" s="13" t="s">
        <v>573</v>
      </c>
      <c r="BE19" s="13" t="s">
        <v>574</v>
      </c>
      <c r="BF19" s="13"/>
      <c r="DW19" s="203"/>
      <c r="DX19" s="203"/>
      <c r="DY19" s="203"/>
      <c r="DZ19" s="203"/>
      <c r="FQ19" s="100"/>
      <c r="FR19" s="100"/>
      <c r="FS19" s="100"/>
      <c r="FT19" s="100"/>
      <c r="FU19" s="100"/>
      <c r="FV19" s="100"/>
      <c r="FW19" s="100"/>
      <c r="FX19" s="100"/>
      <c r="FY19" s="100"/>
      <c r="FZ19" s="100"/>
      <c r="GA19" s="100"/>
      <c r="GB19" s="100"/>
      <c r="GC19" s="100"/>
      <c r="GD19" s="100"/>
      <c r="GE19" s="100"/>
      <c r="GF19" s="100"/>
      <c r="GG19" s="100"/>
      <c r="GH19" s="100"/>
    </row>
    <row r="20" spans="2:190" ht="15" customHeight="1" x14ac:dyDescent="0.15">
      <c r="B20" s="523"/>
      <c r="C20" s="662" t="s">
        <v>431</v>
      </c>
      <c r="D20" s="663"/>
      <c r="E20" s="664"/>
      <c r="F20" s="747" t="s">
        <v>575</v>
      </c>
      <c r="G20" s="748"/>
      <c r="H20" s="748"/>
      <c r="I20" s="749"/>
      <c r="J20" s="770" t="s">
        <v>393</v>
      </c>
      <c r="K20" s="133"/>
      <c r="L20" s="133"/>
      <c r="M20" s="133"/>
      <c r="N20" s="133"/>
      <c r="O20" s="133"/>
      <c r="P20" s="133"/>
      <c r="Q20" s="133"/>
      <c r="R20" s="133"/>
      <c r="S20" s="133"/>
      <c r="T20" s="133"/>
      <c r="U20" s="133"/>
      <c r="V20" s="133"/>
      <c r="W20" s="133"/>
      <c r="X20" s="133"/>
      <c r="Y20" s="133"/>
      <c r="Z20" s="133"/>
      <c r="AA20" s="134"/>
      <c r="AB20" s="134"/>
      <c r="AC20" s="134"/>
      <c r="AD20" s="134"/>
      <c r="AE20" s="134"/>
      <c r="AF20" s="134"/>
      <c r="AG20" s="134"/>
      <c r="AH20" s="134"/>
      <c r="AI20" s="770" t="s">
        <v>393</v>
      </c>
      <c r="AJ20" s="480" t="s">
        <v>491</v>
      </c>
      <c r="AK20" s="481"/>
      <c r="AL20" s="481"/>
      <c r="AM20" s="481"/>
      <c r="AN20" s="481"/>
      <c r="AO20" s="482"/>
      <c r="AP20" s="287"/>
      <c r="AQ20" s="369"/>
      <c r="AR20" s="368"/>
      <c r="AS20" s="368"/>
      <c r="BP20" s="370"/>
      <c r="BQ20" s="370" t="s">
        <v>576</v>
      </c>
    </row>
    <row r="21" spans="2:190" ht="15" customHeight="1" x14ac:dyDescent="0.15">
      <c r="B21" s="523"/>
      <c r="C21" s="665"/>
      <c r="D21" s="666"/>
      <c r="E21" s="667"/>
      <c r="F21" s="683" t="s">
        <v>577</v>
      </c>
      <c r="G21" s="672"/>
      <c r="H21" s="672"/>
      <c r="I21" s="673"/>
      <c r="J21" s="771"/>
      <c r="K21" s="135"/>
      <c r="L21" s="135"/>
      <c r="M21" s="135"/>
      <c r="N21" s="135"/>
      <c r="O21" s="135"/>
      <c r="P21" s="136"/>
      <c r="Q21" s="136"/>
      <c r="R21" s="136"/>
      <c r="S21" s="136"/>
      <c r="T21" s="136"/>
      <c r="U21" s="136"/>
      <c r="V21" s="136"/>
      <c r="W21" s="136"/>
      <c r="X21" s="136"/>
      <c r="Y21" s="136"/>
      <c r="Z21" s="136"/>
      <c r="AA21" s="136"/>
      <c r="AB21" s="136"/>
      <c r="AC21" s="136"/>
      <c r="AD21" s="136"/>
      <c r="AE21" s="136"/>
      <c r="AF21" s="136"/>
      <c r="AG21" s="136"/>
      <c r="AH21" s="136"/>
      <c r="AI21" s="771"/>
      <c r="AJ21" s="684" t="s">
        <v>492</v>
      </c>
      <c r="AK21" s="685"/>
      <c r="AL21" s="685"/>
      <c r="AM21" s="685"/>
      <c r="AN21" s="685"/>
      <c r="AO21" s="686"/>
      <c r="AP21" s="282"/>
      <c r="AQ21" s="369"/>
      <c r="AR21" s="368"/>
      <c r="AS21" s="368"/>
    </row>
    <row r="22" spans="2:190" ht="12" hidden="1" customHeight="1" x14ac:dyDescent="0.15">
      <c r="B22" s="523"/>
      <c r="C22" s="687" t="str">
        <f>IF(COUNTIF(K22:AH22,"X")&gt;0,$BB$22,"")</f>
        <v/>
      </c>
      <c r="D22" s="688"/>
      <c r="E22" s="688"/>
      <c r="F22" s="688"/>
      <c r="G22" s="688"/>
      <c r="H22" s="688"/>
      <c r="I22" s="689"/>
      <c r="J22" s="212"/>
      <c r="K22" s="215" t="str">
        <f t="shared" ref="K22:AH22" si="5">IF(AND(K12="O",OR(K20&lt;&gt;"",K21&lt;&gt;"")),"X","")</f>
        <v/>
      </c>
      <c r="L22" s="216" t="str">
        <f t="shared" si="5"/>
        <v/>
      </c>
      <c r="M22" s="216" t="str">
        <f t="shared" si="5"/>
        <v/>
      </c>
      <c r="N22" s="216" t="str">
        <f t="shared" si="5"/>
        <v/>
      </c>
      <c r="O22" s="216" t="str">
        <f t="shared" si="5"/>
        <v/>
      </c>
      <c r="P22" s="216" t="str">
        <f t="shared" si="5"/>
        <v/>
      </c>
      <c r="Q22" s="216" t="str">
        <f t="shared" si="5"/>
        <v/>
      </c>
      <c r="R22" s="216" t="str">
        <f t="shared" si="5"/>
        <v/>
      </c>
      <c r="S22" s="216" t="str">
        <f t="shared" si="5"/>
        <v/>
      </c>
      <c r="T22" s="216" t="str">
        <f t="shared" si="5"/>
        <v/>
      </c>
      <c r="U22" s="216" t="str">
        <f t="shared" si="5"/>
        <v/>
      </c>
      <c r="V22" s="216" t="str">
        <f t="shared" si="5"/>
        <v/>
      </c>
      <c r="W22" s="216" t="str">
        <f t="shared" si="5"/>
        <v/>
      </c>
      <c r="X22" s="216" t="str">
        <f t="shared" si="5"/>
        <v/>
      </c>
      <c r="Y22" s="216" t="str">
        <f t="shared" si="5"/>
        <v/>
      </c>
      <c r="Z22" s="216" t="str">
        <f t="shared" si="5"/>
        <v/>
      </c>
      <c r="AA22" s="216" t="str">
        <f t="shared" si="5"/>
        <v/>
      </c>
      <c r="AB22" s="216" t="str">
        <f t="shared" si="5"/>
        <v/>
      </c>
      <c r="AC22" s="216" t="str">
        <f t="shared" si="5"/>
        <v/>
      </c>
      <c r="AD22" s="216" t="str">
        <f t="shared" si="5"/>
        <v/>
      </c>
      <c r="AE22" s="216" t="str">
        <f t="shared" si="5"/>
        <v/>
      </c>
      <c r="AF22" s="216" t="str">
        <f t="shared" si="5"/>
        <v/>
      </c>
      <c r="AG22" s="216" t="str">
        <f t="shared" si="5"/>
        <v/>
      </c>
      <c r="AH22" s="217" t="str">
        <f t="shared" si="5"/>
        <v/>
      </c>
      <c r="AI22" s="212"/>
      <c r="AJ22" s="477" t="str">
        <f>IF(COUNTIF(K22:AH22,"X")&gt;0,$BC$22,"")</f>
        <v/>
      </c>
      <c r="AK22" s="478"/>
      <c r="AL22" s="478"/>
      <c r="AM22" s="478"/>
      <c r="AN22" s="478"/>
      <c r="AO22" s="479"/>
      <c r="AP22" s="282"/>
      <c r="AQ22" s="368"/>
      <c r="AR22" s="368"/>
      <c r="AS22" s="368"/>
      <c r="BB22" s="325" t="s">
        <v>437</v>
      </c>
      <c r="BC22" s="325" t="s">
        <v>578</v>
      </c>
    </row>
    <row r="23" spans="2:190" ht="15" customHeight="1" x14ac:dyDescent="0.15">
      <c r="B23" s="523"/>
      <c r="C23" s="638" t="s">
        <v>291</v>
      </c>
      <c r="D23" s="639"/>
      <c r="E23" s="639"/>
      <c r="F23" s="639"/>
      <c r="G23" s="639"/>
      <c r="H23" s="639"/>
      <c r="I23" s="640"/>
      <c r="J23" s="599" t="s">
        <v>393</v>
      </c>
      <c r="K23" s="115"/>
      <c r="L23" s="115"/>
      <c r="M23" s="115"/>
      <c r="N23" s="115"/>
      <c r="O23" s="115"/>
      <c r="P23" s="115"/>
      <c r="Q23" s="115"/>
      <c r="R23" s="115"/>
      <c r="S23" s="115"/>
      <c r="T23" s="115"/>
      <c r="U23" s="115"/>
      <c r="V23" s="115"/>
      <c r="W23" s="115"/>
      <c r="X23" s="115"/>
      <c r="Y23" s="115"/>
      <c r="Z23" s="115"/>
      <c r="AA23" s="116"/>
      <c r="AB23" s="116"/>
      <c r="AC23" s="116"/>
      <c r="AD23" s="116"/>
      <c r="AE23" s="116"/>
      <c r="AF23" s="116"/>
      <c r="AG23" s="116"/>
      <c r="AH23" s="117"/>
      <c r="AI23" s="599" t="s">
        <v>393</v>
      </c>
      <c r="AJ23" s="643" t="s">
        <v>293</v>
      </c>
      <c r="AK23" s="644"/>
      <c r="AL23" s="644"/>
      <c r="AM23" s="644"/>
      <c r="AN23" s="644"/>
      <c r="AO23" s="645"/>
      <c r="AP23" s="288"/>
      <c r="BR23" s="367" t="s">
        <v>133</v>
      </c>
      <c r="CQ23" s="101" t="s">
        <v>517</v>
      </c>
      <c r="CR23" s="101" t="s">
        <v>162</v>
      </c>
      <c r="CS23" s="101" t="s">
        <v>163</v>
      </c>
      <c r="CT23" s="101" t="s">
        <v>164</v>
      </c>
      <c r="CU23" s="101" t="s">
        <v>165</v>
      </c>
      <c r="CV23" s="101" t="s">
        <v>166</v>
      </c>
      <c r="CW23" s="101" t="s">
        <v>167</v>
      </c>
      <c r="CX23" s="101" t="s">
        <v>168</v>
      </c>
      <c r="CY23" s="101" t="s">
        <v>169</v>
      </c>
      <c r="CZ23" s="101" t="s">
        <v>170</v>
      </c>
      <c r="DA23" s="101" t="s">
        <v>171</v>
      </c>
      <c r="DB23" s="101" t="s">
        <v>172</v>
      </c>
      <c r="DC23" s="101" t="s">
        <v>173</v>
      </c>
      <c r="DD23" s="101" t="s">
        <v>174</v>
      </c>
      <c r="DE23" s="101" t="s">
        <v>175</v>
      </c>
      <c r="DF23" s="101" t="s">
        <v>176</v>
      </c>
      <c r="DG23" s="101" t="s">
        <v>177</v>
      </c>
      <c r="DH23" s="101" t="s">
        <v>178</v>
      </c>
      <c r="DI23" s="101" t="s">
        <v>179</v>
      </c>
      <c r="DJ23" s="101" t="s">
        <v>180</v>
      </c>
      <c r="DK23" s="101" t="s">
        <v>181</v>
      </c>
      <c r="DL23" s="101" t="s">
        <v>182</v>
      </c>
      <c r="DM23" s="101" t="s">
        <v>183</v>
      </c>
      <c r="DN23" s="101" t="s">
        <v>184</v>
      </c>
      <c r="DO23" s="101"/>
    </row>
    <row r="24" spans="2:190" ht="12" customHeight="1" x14ac:dyDescent="0.15">
      <c r="B24" s="523"/>
      <c r="C24" s="596" t="str">
        <f>IF(COUNTIF(K24:AH24,"X")&gt;0,$BB$24,"")</f>
        <v/>
      </c>
      <c r="D24" s="597"/>
      <c r="E24" s="597"/>
      <c r="F24" s="597"/>
      <c r="G24" s="597"/>
      <c r="H24" s="597"/>
      <c r="I24" s="598"/>
      <c r="J24" s="600"/>
      <c r="K24" s="118" t="str">
        <f>IF(AND(ベース!$R$49&lt;&gt;"R",仕様書作成!K23="R"),"X","")</f>
        <v/>
      </c>
      <c r="L24" s="118" t="str">
        <f>IF(AND(ベース!$R$49&lt;&gt;"R",仕様書作成!L23="R"),"X","")</f>
        <v/>
      </c>
      <c r="M24" s="118" t="str">
        <f>IF(AND(ベース!$R$49&lt;&gt;"R",仕様書作成!M23="R"),"X","")</f>
        <v/>
      </c>
      <c r="N24" s="118" t="str">
        <f>IF(AND(ベース!$R$49&lt;&gt;"R",仕様書作成!N23="R"),"X","")</f>
        <v/>
      </c>
      <c r="O24" s="118" t="str">
        <f>IF(AND(ベース!$R$49&lt;&gt;"R",仕様書作成!O23="R"),"X","")</f>
        <v/>
      </c>
      <c r="P24" s="118" t="str">
        <f>IF(AND(ベース!$R$49&lt;&gt;"R",仕様書作成!P23="R"),"X","")</f>
        <v/>
      </c>
      <c r="Q24" s="118" t="str">
        <f>IF(AND(ベース!$R$49&lt;&gt;"R",仕様書作成!Q23="R"),"X","")</f>
        <v/>
      </c>
      <c r="R24" s="118" t="str">
        <f>IF(AND(ベース!$R$49&lt;&gt;"R",仕様書作成!R23="R"),"X","")</f>
        <v/>
      </c>
      <c r="S24" s="118" t="str">
        <f>IF(AND(ベース!$R$49&lt;&gt;"R",仕様書作成!S23="R"),"X","")</f>
        <v/>
      </c>
      <c r="T24" s="118" t="str">
        <f>IF(AND(ベース!$R$49&lt;&gt;"R",仕様書作成!T23="R"),"X","")</f>
        <v/>
      </c>
      <c r="U24" s="118" t="str">
        <f>IF(AND(ベース!$R$49&lt;&gt;"R",仕様書作成!U23="R"),"X","")</f>
        <v/>
      </c>
      <c r="V24" s="118" t="str">
        <f>IF(AND(ベース!$R$49&lt;&gt;"R",仕様書作成!V23="R"),"X","")</f>
        <v/>
      </c>
      <c r="W24" s="118" t="str">
        <f>IF(AND(ベース!$R$49&lt;&gt;"R",仕様書作成!W23="R"),"X","")</f>
        <v/>
      </c>
      <c r="X24" s="118" t="str">
        <f>IF(AND(ベース!$R$49&lt;&gt;"R",仕様書作成!X23="R"),"X","")</f>
        <v/>
      </c>
      <c r="Y24" s="118" t="str">
        <f>IF(AND(ベース!$R$49&lt;&gt;"R",仕様書作成!Y23="R"),"X","")</f>
        <v/>
      </c>
      <c r="Z24" s="118" t="str">
        <f>IF(AND(ベース!$R$49&lt;&gt;"R",仕様書作成!Z23="R"),"X","")</f>
        <v/>
      </c>
      <c r="AA24" s="118" t="str">
        <f>IF(AND(ベース!$R$49&lt;&gt;"R",仕様書作成!AA23="R"),"X","")</f>
        <v/>
      </c>
      <c r="AB24" s="118" t="str">
        <f>IF(AND(ベース!$R$49&lt;&gt;"R",仕様書作成!AB23="R"),"X","")</f>
        <v/>
      </c>
      <c r="AC24" s="118" t="str">
        <f>IF(AND(ベース!$R$49&lt;&gt;"R",仕様書作成!AC23="R"),"X","")</f>
        <v/>
      </c>
      <c r="AD24" s="118" t="str">
        <f>IF(AND(ベース!$R$49&lt;&gt;"R",仕様書作成!AD23="R"),"X","")</f>
        <v/>
      </c>
      <c r="AE24" s="118" t="str">
        <f>IF(AND(ベース!$R$49&lt;&gt;"R",仕様書作成!AE23="R"),"X","")</f>
        <v/>
      </c>
      <c r="AF24" s="118" t="str">
        <f>IF(AND(ベース!$R$49&lt;&gt;"R",仕様書作成!AF23="R"),"X","")</f>
        <v/>
      </c>
      <c r="AG24" s="118" t="str">
        <f>IF(AND(ベース!$R$49&lt;&gt;"R",仕様書作成!AG23="R"),"X","")</f>
        <v/>
      </c>
      <c r="AH24" s="118" t="str">
        <f>IF(AND(ベース!$R$49&lt;&gt;"R",仕様書作成!AH23="R"),"X","")</f>
        <v/>
      </c>
      <c r="AI24" s="600"/>
      <c r="AJ24" s="646"/>
      <c r="AK24" s="647"/>
      <c r="AL24" s="647"/>
      <c r="AM24" s="647"/>
      <c r="AN24" s="647"/>
      <c r="AO24" s="648"/>
      <c r="AP24" s="288"/>
      <c r="BB24" s="325" t="s">
        <v>349</v>
      </c>
      <c r="BR24" s="367" t="s">
        <v>819</v>
      </c>
      <c r="BS24" s="367" t="s">
        <v>820</v>
      </c>
      <c r="CO24" s="367" t="s">
        <v>821</v>
      </c>
      <c r="CQ24" s="101" t="str">
        <f t="shared" ref="CQ24:DN24" si="6">IF(K43="","","SY30M-38-1A-"&amp;K43)</f>
        <v/>
      </c>
      <c r="CR24" s="101" t="str">
        <f t="shared" si="6"/>
        <v/>
      </c>
      <c r="CS24" s="101" t="str">
        <f t="shared" si="6"/>
        <v/>
      </c>
      <c r="CT24" s="101" t="str">
        <f t="shared" si="6"/>
        <v/>
      </c>
      <c r="CU24" s="101" t="str">
        <f t="shared" si="6"/>
        <v/>
      </c>
      <c r="CV24" s="101" t="str">
        <f t="shared" si="6"/>
        <v/>
      </c>
      <c r="CW24" s="101" t="str">
        <f t="shared" si="6"/>
        <v/>
      </c>
      <c r="CX24" s="101" t="str">
        <f t="shared" si="6"/>
        <v/>
      </c>
      <c r="CY24" s="101" t="str">
        <f t="shared" si="6"/>
        <v/>
      </c>
      <c r="CZ24" s="101" t="str">
        <f t="shared" si="6"/>
        <v/>
      </c>
      <c r="DA24" s="101" t="str">
        <f t="shared" si="6"/>
        <v/>
      </c>
      <c r="DB24" s="101" t="str">
        <f t="shared" si="6"/>
        <v/>
      </c>
      <c r="DC24" s="101" t="str">
        <f t="shared" si="6"/>
        <v/>
      </c>
      <c r="DD24" s="101" t="str">
        <f t="shared" si="6"/>
        <v/>
      </c>
      <c r="DE24" s="101" t="str">
        <f t="shared" si="6"/>
        <v/>
      </c>
      <c r="DF24" s="101" t="str">
        <f t="shared" si="6"/>
        <v/>
      </c>
      <c r="DG24" s="101" t="str">
        <f t="shared" si="6"/>
        <v/>
      </c>
      <c r="DH24" s="101" t="str">
        <f t="shared" si="6"/>
        <v/>
      </c>
      <c r="DI24" s="101" t="str">
        <f t="shared" si="6"/>
        <v/>
      </c>
      <c r="DJ24" s="101" t="str">
        <f t="shared" si="6"/>
        <v/>
      </c>
      <c r="DK24" s="101" t="str">
        <f t="shared" si="6"/>
        <v/>
      </c>
      <c r="DL24" s="101" t="str">
        <f t="shared" si="6"/>
        <v/>
      </c>
      <c r="DM24" s="101" t="str">
        <f t="shared" si="6"/>
        <v/>
      </c>
      <c r="DN24" s="101" t="str">
        <f t="shared" si="6"/>
        <v/>
      </c>
      <c r="DO24" s="101"/>
    </row>
    <row r="25" spans="2:190" ht="15" customHeight="1" x14ac:dyDescent="0.15">
      <c r="B25" s="523"/>
      <c r="C25" s="753" t="s">
        <v>309</v>
      </c>
      <c r="D25" s="754"/>
      <c r="E25" s="754"/>
      <c r="F25" s="754"/>
      <c r="G25" s="754"/>
      <c r="H25" s="754"/>
      <c r="I25" s="755"/>
      <c r="J25" s="601" t="s">
        <v>392</v>
      </c>
      <c r="K25" s="119"/>
      <c r="L25" s="119"/>
      <c r="M25" s="119"/>
      <c r="N25" s="119"/>
      <c r="O25" s="119"/>
      <c r="P25" s="119"/>
      <c r="Q25" s="119"/>
      <c r="R25" s="119"/>
      <c r="S25" s="119"/>
      <c r="T25" s="119"/>
      <c r="U25" s="119"/>
      <c r="V25" s="119"/>
      <c r="W25" s="119"/>
      <c r="X25" s="119"/>
      <c r="Y25" s="119"/>
      <c r="Z25" s="119"/>
      <c r="AA25" s="119"/>
      <c r="AB25" s="119"/>
      <c r="AC25" s="119"/>
      <c r="AD25" s="119"/>
      <c r="AE25" s="119"/>
      <c r="AF25" s="119"/>
      <c r="AG25" s="119"/>
      <c r="AH25" s="119"/>
      <c r="AI25" s="601" t="s">
        <v>392</v>
      </c>
      <c r="AJ25" s="646"/>
      <c r="AK25" s="647"/>
      <c r="AL25" s="647"/>
      <c r="AM25" s="647"/>
      <c r="AN25" s="647"/>
      <c r="AO25" s="648"/>
      <c r="AP25" s="288"/>
      <c r="BR25" s="367" t="s">
        <v>822</v>
      </c>
      <c r="BS25" s="367" t="s">
        <v>823</v>
      </c>
      <c r="BT25" s="367" t="s">
        <v>824</v>
      </c>
      <c r="BU25" s="367" t="s">
        <v>825</v>
      </c>
      <c r="BV25" s="367" t="s">
        <v>826</v>
      </c>
      <c r="BW25" s="367" t="s">
        <v>827</v>
      </c>
      <c r="BX25" s="367" t="s">
        <v>828</v>
      </c>
      <c r="BY25" s="367" t="s">
        <v>829</v>
      </c>
      <c r="CO25" s="367" t="s">
        <v>830</v>
      </c>
      <c r="CQ25" s="101" t="str">
        <f t="shared" ref="CQ25:DN25" si="7">IF(K44="","","SY30M-38-2A-"&amp;K44)</f>
        <v/>
      </c>
      <c r="CR25" s="101" t="str">
        <f t="shared" si="7"/>
        <v/>
      </c>
      <c r="CS25" s="101" t="str">
        <f t="shared" si="7"/>
        <v/>
      </c>
      <c r="CT25" s="101" t="str">
        <f t="shared" si="7"/>
        <v/>
      </c>
      <c r="CU25" s="101" t="str">
        <f t="shared" si="7"/>
        <v/>
      </c>
      <c r="CV25" s="101" t="str">
        <f t="shared" si="7"/>
        <v/>
      </c>
      <c r="CW25" s="101" t="str">
        <f t="shared" si="7"/>
        <v/>
      </c>
      <c r="CX25" s="101" t="str">
        <f t="shared" si="7"/>
        <v/>
      </c>
      <c r="CY25" s="101" t="str">
        <f t="shared" si="7"/>
        <v/>
      </c>
      <c r="CZ25" s="101" t="str">
        <f t="shared" si="7"/>
        <v/>
      </c>
      <c r="DA25" s="101" t="str">
        <f t="shared" si="7"/>
        <v/>
      </c>
      <c r="DB25" s="101" t="str">
        <f t="shared" si="7"/>
        <v/>
      </c>
      <c r="DC25" s="101" t="str">
        <f t="shared" si="7"/>
        <v/>
      </c>
      <c r="DD25" s="101" t="str">
        <f t="shared" si="7"/>
        <v/>
      </c>
      <c r="DE25" s="101" t="str">
        <f t="shared" si="7"/>
        <v/>
      </c>
      <c r="DF25" s="101" t="str">
        <f t="shared" si="7"/>
        <v/>
      </c>
      <c r="DG25" s="101" t="str">
        <f t="shared" si="7"/>
        <v/>
      </c>
      <c r="DH25" s="101" t="str">
        <f t="shared" si="7"/>
        <v/>
      </c>
      <c r="DI25" s="101" t="str">
        <f t="shared" si="7"/>
        <v/>
      </c>
      <c r="DJ25" s="101" t="str">
        <f t="shared" si="7"/>
        <v/>
      </c>
      <c r="DK25" s="101" t="str">
        <f t="shared" si="7"/>
        <v/>
      </c>
      <c r="DL25" s="101" t="str">
        <f t="shared" si="7"/>
        <v/>
      </c>
      <c r="DM25" s="101" t="str">
        <f t="shared" si="7"/>
        <v/>
      </c>
      <c r="DN25" s="101" t="str">
        <f t="shared" si="7"/>
        <v/>
      </c>
      <c r="DO25" s="101"/>
    </row>
    <row r="26" spans="2:190" ht="12" customHeight="1" x14ac:dyDescent="0.15">
      <c r="B26" s="523"/>
      <c r="C26" s="596" t="str">
        <f>IF(COUNTIF(K26:AH26,"X")&gt;0,$BB$26,"")</f>
        <v/>
      </c>
      <c r="D26" s="597"/>
      <c r="E26" s="597"/>
      <c r="F26" s="597"/>
      <c r="G26" s="597"/>
      <c r="H26" s="597"/>
      <c r="I26" s="598"/>
      <c r="J26" s="600"/>
      <c r="K26" s="120" t="str">
        <f>IF(AND(K25="H",OR(バルブ!$R$10="1",K14=1)),"X",IF(AND(OR(K14&lt;3,K13="A",K13="B",K13="C"),OR(バルブ!$R$10="0",K14=0),OR(K25="H",K25="")),"",IF(K25="","","X")))</f>
        <v/>
      </c>
      <c r="L26" s="120" t="str">
        <f>IF(AND(L25="H",OR(バルブ!$R$10="1",L14=1)),"X",IF(AND(OR(L14&lt;3,L13="A",L13="B",L13="C"),OR(バルブ!$R$10="0",L14=0),OR(L25="H",L25="")),"",IF(L25="","","X")))</f>
        <v/>
      </c>
      <c r="M26" s="120" t="str">
        <f>IF(AND(M25="H",OR(バルブ!$R$10="1",M14=1)),"X",IF(AND(OR(M14&lt;3,M13="A",M13="B",M13="C"),OR(バルブ!$R$10="0",M14=0),OR(M25="H",M25="")),"",IF(M25="","","X")))</f>
        <v/>
      </c>
      <c r="N26" s="120" t="str">
        <f>IF(AND(N25="H",OR(バルブ!$R$10="1",N14=1)),"X",IF(AND(OR(N14&lt;3,N13="A",N13="B",N13="C"),OR(バルブ!$R$10="0",N14=0),OR(N25="H",N25="")),"",IF(N25="","","X")))</f>
        <v/>
      </c>
      <c r="O26" s="120" t="str">
        <f>IF(AND(O25="H",OR(バルブ!$R$10="1",O14=1)),"X",IF(AND(OR(O14&lt;3,O13="A",O13="B",O13="C"),OR(バルブ!$R$10="0",O14=0),OR(O25="H",O25="")),"",IF(O25="","","X")))</f>
        <v/>
      </c>
      <c r="P26" s="120" t="str">
        <f>IF(AND(P25="H",OR(バルブ!$R$10="1",P14=1)),"X",IF(AND(OR(P14&lt;3,P13="A",P13="B",P13="C"),OR(バルブ!$R$10="0",P14=0),OR(P25="H",P25="")),"",IF(P25="","","X")))</f>
        <v/>
      </c>
      <c r="Q26" s="120" t="str">
        <f>IF(AND(Q25="H",OR(バルブ!$R$10="1",Q14=1)),"X",IF(AND(OR(Q14&lt;3,Q13="A",Q13="B",Q13="C"),OR(バルブ!$R$10="0",Q14=0),OR(Q25="H",Q25="")),"",IF(Q25="","","X")))</f>
        <v/>
      </c>
      <c r="R26" s="120" t="str">
        <f>IF(AND(R25="H",OR(バルブ!$R$10="1",R14=1)),"X",IF(AND(OR(R14&lt;3,R13="A",R13="B",R13="C"),OR(バルブ!$R$10="0",R14=0),OR(R25="H",R25="")),"",IF(R25="","","X")))</f>
        <v/>
      </c>
      <c r="S26" s="120" t="str">
        <f>IF(AND(S25="H",OR(バルブ!$R$10="1",S14=1)),"X",IF(AND(OR(S14&lt;3,S13="A",S13="B",S13="C"),OR(バルブ!$R$10="0",S14=0),OR(S25="H",S25="")),"",IF(S25="","","X")))</f>
        <v/>
      </c>
      <c r="T26" s="120" t="str">
        <f>IF(AND(T25="H",OR(バルブ!$R$10="1",T14=1)),"X",IF(AND(OR(T14&lt;3,T13="A",T13="B",T13="C"),OR(バルブ!$R$10="0",T14=0),OR(T25="H",T25="")),"",IF(T25="","","X")))</f>
        <v/>
      </c>
      <c r="U26" s="120" t="str">
        <f>IF(AND(U25="H",OR(バルブ!$R$10="1",U14=1)),"X",IF(AND(OR(U14&lt;3,U13="A",U13="B",U13="C"),OR(バルブ!$R$10="0",U14=0),OR(U25="H",U25="")),"",IF(U25="","","X")))</f>
        <v/>
      </c>
      <c r="V26" s="120" t="str">
        <f>IF(AND(V25="H",OR(バルブ!$R$10="1",V14=1)),"X",IF(AND(OR(V14&lt;3,V13="A",V13="B",V13="C"),OR(バルブ!$R$10="0",V14=0),OR(V25="H",V25="")),"",IF(V25="","","X")))</f>
        <v/>
      </c>
      <c r="W26" s="120" t="str">
        <f>IF(AND(W25="H",OR(バルブ!$R$10="1",W14=1)),"X",IF(AND(OR(W14&lt;3,W13="A",W13="B",W13="C"),OR(バルブ!$R$10="0",W14=0),OR(W25="H",W25="")),"",IF(W25="","","X")))</f>
        <v/>
      </c>
      <c r="X26" s="120" t="str">
        <f>IF(AND(X25="H",OR(バルブ!$R$10="1",X14=1)),"X",IF(AND(OR(X14&lt;3,X13="A",X13="B",X13="C"),OR(バルブ!$R$10="0",X14=0),OR(X25="H",X25="")),"",IF(X25="","","X")))</f>
        <v/>
      </c>
      <c r="Y26" s="120" t="str">
        <f>IF(AND(Y25="H",OR(バルブ!$R$10="1",Y14=1)),"X",IF(AND(OR(Y14&lt;3,Y13="A",Y13="B",Y13="C"),OR(バルブ!$R$10="0",Y14=0),OR(Y25="H",Y25="")),"",IF(Y25="","","X")))</f>
        <v/>
      </c>
      <c r="Z26" s="120" t="str">
        <f>IF(AND(Z25="H",OR(バルブ!$R$10="1",Z14=1)),"X",IF(AND(OR(Z14&lt;3,Z13="A",Z13="B",Z13="C"),OR(バルブ!$R$10="0",Z14=0),OR(Z25="H",Z25="")),"",IF(Z25="","","X")))</f>
        <v/>
      </c>
      <c r="AA26" s="120" t="str">
        <f>IF(AND(AA25="H",OR(バルブ!$R$10="1",AA14=1)),"X",IF(AND(OR(AA14&lt;3,AA13="A",AA13="B",AA13="C"),OR(バルブ!$R$10="0",AA14=0),OR(AA25="H",AA25="")),"",IF(AA25="","","X")))</f>
        <v/>
      </c>
      <c r="AB26" s="120" t="str">
        <f>IF(AND(AB25="H",OR(バルブ!$R$10="1",AB14=1)),"X",IF(AND(OR(AB14&lt;3,AB13="A",AB13="B",AB13="C"),OR(バルブ!$R$10="0",AB14=0),OR(AB25="H",AB25="")),"",IF(AB25="","","X")))</f>
        <v/>
      </c>
      <c r="AC26" s="120" t="str">
        <f>IF(AND(AC25="H",OR(バルブ!$R$10="1",AC14=1)),"X",IF(AND(OR(AC14&lt;3,AC13="A",AC13="B",AC13="C"),OR(バルブ!$R$10="0",AC14=0),OR(AC25="H",AC25="")),"",IF(AC25="","","X")))</f>
        <v/>
      </c>
      <c r="AD26" s="120" t="str">
        <f>IF(AND(AD25="H",OR(バルブ!$R$10="1",AD14=1)),"X",IF(AND(OR(AD14&lt;3,AD13="A",AD13="B",AD13="C"),OR(バルブ!$R$10="0",AD14=0),OR(AD25="H",AD25="")),"",IF(AD25="","","X")))</f>
        <v/>
      </c>
      <c r="AE26" s="120" t="str">
        <f>IF(AND(AE25="H",OR(バルブ!$R$10="1",AE14=1)),"X",IF(AND(OR(AE14&lt;3,AE13="A",AE13="B",AE13="C"),OR(バルブ!$R$10="0",AE14=0),OR(AE25="H",AE25="")),"",IF(AE25="","","X")))</f>
        <v/>
      </c>
      <c r="AF26" s="120" t="str">
        <f>IF(AND(AF25="H",OR(バルブ!$R$10="1",AF14=1)),"X",IF(AND(OR(AF14&lt;3,AF13="A",AF13="B",AF13="C"),OR(バルブ!$R$10="0",AF14=0),OR(AF25="H",AF25="")),"",IF(AF25="","","X")))</f>
        <v/>
      </c>
      <c r="AG26" s="120" t="str">
        <f>IF(AND(AG25="H",OR(バルブ!$R$10="1",AG14=1)),"X",IF(AND(OR(AG14&lt;3,AG13="A",AG13="B",AG13="C"),OR(バルブ!$R$10="0",AG14=0),OR(AG25="H",AG25="")),"",IF(AG25="","","X")))</f>
        <v/>
      </c>
      <c r="AH26" s="120" t="str">
        <f>IF(AND(AH25="H",OR(バルブ!$R$10="1",AH14=1)),"X",IF(AND(OR(AH14&lt;3,AH13="A",AH13="B",AH13="C"),OR(バルブ!$R$10="0",AH14=0),OR(AH25="H",AH25="")),"",IF(AH25="","","X")))</f>
        <v/>
      </c>
      <c r="AI26" s="600"/>
      <c r="AJ26" s="646"/>
      <c r="AK26" s="647"/>
      <c r="AL26" s="647"/>
      <c r="AM26" s="647"/>
      <c r="AN26" s="647"/>
      <c r="AO26" s="648"/>
      <c r="AP26" s="288"/>
      <c r="BB26" s="325" t="s">
        <v>348</v>
      </c>
      <c r="BQ26" s="367" t="s">
        <v>831</v>
      </c>
      <c r="BR26" s="367" t="s">
        <v>832</v>
      </c>
      <c r="BS26" s="367" t="s">
        <v>825</v>
      </c>
      <c r="BT26" s="367" t="s">
        <v>826</v>
      </c>
      <c r="BU26" s="367" t="s">
        <v>833</v>
      </c>
      <c r="BV26" s="367" t="s">
        <v>834</v>
      </c>
      <c r="BW26" s="367" t="s">
        <v>835</v>
      </c>
      <c r="BX26" s="367" t="s">
        <v>836</v>
      </c>
      <c r="BY26" s="367" t="s">
        <v>827</v>
      </c>
      <c r="BZ26" s="367" t="s">
        <v>828</v>
      </c>
      <c r="CA26" s="367" t="s">
        <v>829</v>
      </c>
      <c r="CB26" s="367" t="s">
        <v>837</v>
      </c>
      <c r="CC26" s="367" t="s">
        <v>838</v>
      </c>
      <c r="CD26" s="367" t="s">
        <v>839</v>
      </c>
      <c r="CE26" s="367" t="s">
        <v>840</v>
      </c>
      <c r="CO26" s="367" t="s">
        <v>841</v>
      </c>
      <c r="CQ26" s="101" t="str">
        <f t="shared" ref="CQ26:DN26" si="8">IF(K46="","","SY30M-38-3A-"&amp;K46)</f>
        <v/>
      </c>
      <c r="CR26" s="101" t="str">
        <f t="shared" si="8"/>
        <v/>
      </c>
      <c r="CS26" s="101" t="str">
        <f t="shared" si="8"/>
        <v/>
      </c>
      <c r="CT26" s="101" t="str">
        <f t="shared" si="8"/>
        <v/>
      </c>
      <c r="CU26" s="101" t="str">
        <f t="shared" si="8"/>
        <v/>
      </c>
      <c r="CV26" s="101" t="str">
        <f t="shared" si="8"/>
        <v/>
      </c>
      <c r="CW26" s="101" t="str">
        <f t="shared" si="8"/>
        <v/>
      </c>
      <c r="CX26" s="101" t="str">
        <f t="shared" si="8"/>
        <v/>
      </c>
      <c r="CY26" s="101" t="str">
        <f t="shared" si="8"/>
        <v/>
      </c>
      <c r="CZ26" s="101" t="str">
        <f t="shared" si="8"/>
        <v/>
      </c>
      <c r="DA26" s="101" t="str">
        <f t="shared" si="8"/>
        <v/>
      </c>
      <c r="DB26" s="101" t="str">
        <f t="shared" si="8"/>
        <v/>
      </c>
      <c r="DC26" s="101" t="str">
        <f t="shared" si="8"/>
        <v/>
      </c>
      <c r="DD26" s="101" t="str">
        <f t="shared" si="8"/>
        <v/>
      </c>
      <c r="DE26" s="101" t="str">
        <f t="shared" si="8"/>
        <v/>
      </c>
      <c r="DF26" s="101" t="str">
        <f t="shared" si="8"/>
        <v/>
      </c>
      <c r="DG26" s="101" t="str">
        <f t="shared" si="8"/>
        <v/>
      </c>
      <c r="DH26" s="101" t="str">
        <f t="shared" si="8"/>
        <v/>
      </c>
      <c r="DI26" s="101" t="str">
        <f t="shared" si="8"/>
        <v/>
      </c>
      <c r="DJ26" s="101" t="str">
        <f t="shared" si="8"/>
        <v/>
      </c>
      <c r="DK26" s="101" t="str">
        <f t="shared" si="8"/>
        <v/>
      </c>
      <c r="DL26" s="101" t="str">
        <f t="shared" si="8"/>
        <v/>
      </c>
      <c r="DM26" s="101" t="str">
        <f t="shared" si="8"/>
        <v/>
      </c>
      <c r="DN26" s="101" t="str">
        <f t="shared" si="8"/>
        <v/>
      </c>
      <c r="DO26" s="101"/>
    </row>
    <row r="27" spans="2:190" ht="15" customHeight="1" x14ac:dyDescent="0.15">
      <c r="B27" s="523"/>
      <c r="C27" s="753" t="s">
        <v>579</v>
      </c>
      <c r="D27" s="754"/>
      <c r="E27" s="754"/>
      <c r="F27" s="754"/>
      <c r="G27" s="754"/>
      <c r="H27" s="754"/>
      <c r="I27" s="755"/>
      <c r="J27" s="601" t="s">
        <v>392</v>
      </c>
      <c r="K27" s="121"/>
      <c r="L27" s="121"/>
      <c r="M27" s="121"/>
      <c r="N27" s="121"/>
      <c r="O27" s="121"/>
      <c r="P27" s="121"/>
      <c r="Q27" s="121"/>
      <c r="R27" s="121"/>
      <c r="S27" s="121"/>
      <c r="T27" s="121"/>
      <c r="U27" s="121"/>
      <c r="V27" s="121"/>
      <c r="W27" s="121"/>
      <c r="X27" s="121"/>
      <c r="Y27" s="121"/>
      <c r="Z27" s="121"/>
      <c r="AA27" s="121"/>
      <c r="AB27" s="121"/>
      <c r="AC27" s="121"/>
      <c r="AD27" s="121"/>
      <c r="AE27" s="121"/>
      <c r="AF27" s="121"/>
      <c r="AG27" s="121"/>
      <c r="AH27" s="121"/>
      <c r="AI27" s="601" t="s">
        <v>392</v>
      </c>
      <c r="AJ27" s="646"/>
      <c r="AK27" s="647"/>
      <c r="AL27" s="647"/>
      <c r="AM27" s="647"/>
      <c r="AN27" s="647"/>
      <c r="AO27" s="648"/>
      <c r="AP27" s="288"/>
      <c r="CO27" s="367" t="s">
        <v>842</v>
      </c>
      <c r="CQ27" s="101"/>
      <c r="CR27" s="101"/>
      <c r="CS27" s="101"/>
      <c r="CT27" s="101"/>
      <c r="CU27" s="101"/>
      <c r="CV27" s="101"/>
      <c r="CW27" s="101"/>
      <c r="CX27" s="101"/>
      <c r="CY27" s="101"/>
      <c r="CZ27" s="101"/>
      <c r="DA27" s="101"/>
      <c r="DB27" s="101"/>
      <c r="DC27" s="101"/>
      <c r="DD27" s="101"/>
      <c r="DE27" s="101"/>
      <c r="DF27" s="101"/>
      <c r="DG27" s="101"/>
      <c r="DH27" s="101"/>
      <c r="DI27" s="101"/>
      <c r="DJ27" s="101"/>
      <c r="DK27" s="101"/>
      <c r="DL27" s="101"/>
      <c r="DM27" s="101"/>
      <c r="DN27" s="101"/>
      <c r="DO27" s="101"/>
    </row>
    <row r="28" spans="2:190" ht="12" customHeight="1" x14ac:dyDescent="0.15">
      <c r="B28" s="523"/>
      <c r="C28" s="596" t="str">
        <f>IF(COUNTIF(K28:AH28,"X")&gt;0,$BB$28,"")</f>
        <v/>
      </c>
      <c r="D28" s="597"/>
      <c r="E28" s="597"/>
      <c r="F28" s="597"/>
      <c r="G28" s="597"/>
      <c r="H28" s="597"/>
      <c r="I28" s="598"/>
      <c r="J28" s="600"/>
      <c r="K28" s="120" t="str">
        <f>IF(AND(バルブ!$R$10&lt;&gt;"1",K14&lt;&gt;1,K27="K"),"X","")</f>
        <v/>
      </c>
      <c r="L28" s="120" t="str">
        <f>IF(AND(バルブ!$R$10&lt;&gt;"1",L14&lt;&gt;1,L27="K"),"X","")</f>
        <v/>
      </c>
      <c r="M28" s="120" t="str">
        <f>IF(AND(バルブ!$R$10&lt;&gt;"1",M14&lt;&gt;1,M27="K"),"X","")</f>
        <v/>
      </c>
      <c r="N28" s="120" t="str">
        <f>IF(AND(バルブ!$R$10&lt;&gt;"1",N14&lt;&gt;1,N27="K"),"X","")</f>
        <v/>
      </c>
      <c r="O28" s="120" t="str">
        <f>IF(AND(バルブ!$R$10&lt;&gt;"1",O14&lt;&gt;1,O27="K"),"X","")</f>
        <v/>
      </c>
      <c r="P28" s="120" t="str">
        <f>IF(AND(バルブ!$R$10&lt;&gt;"1",P14&lt;&gt;1,P27="K"),"X","")</f>
        <v/>
      </c>
      <c r="Q28" s="120" t="str">
        <f>IF(AND(バルブ!$R$10&lt;&gt;"1",Q14&lt;&gt;1,Q27="K"),"X","")</f>
        <v/>
      </c>
      <c r="R28" s="120" t="str">
        <f>IF(AND(バルブ!$R$10&lt;&gt;"1",R14&lt;&gt;1,R27="K"),"X","")</f>
        <v/>
      </c>
      <c r="S28" s="120" t="str">
        <f>IF(AND(バルブ!$R$10&lt;&gt;"1",S14&lt;&gt;1,S27="K"),"X","")</f>
        <v/>
      </c>
      <c r="T28" s="120" t="str">
        <f>IF(AND(バルブ!$R$10&lt;&gt;"1",T14&lt;&gt;1,T27="K"),"X","")</f>
        <v/>
      </c>
      <c r="U28" s="120" t="str">
        <f>IF(AND(バルブ!$R$10&lt;&gt;"1",U14&lt;&gt;1,U27="K"),"X","")</f>
        <v/>
      </c>
      <c r="V28" s="120" t="str">
        <f>IF(AND(バルブ!$R$10&lt;&gt;"1",V14&lt;&gt;1,V27="K"),"X","")</f>
        <v/>
      </c>
      <c r="W28" s="120" t="str">
        <f>IF(AND(バルブ!$R$10&lt;&gt;"1",W14&lt;&gt;1,W27="K"),"X","")</f>
        <v/>
      </c>
      <c r="X28" s="120" t="str">
        <f>IF(AND(バルブ!$R$10&lt;&gt;"1",X14&lt;&gt;1,X27="K"),"X","")</f>
        <v/>
      </c>
      <c r="Y28" s="120" t="str">
        <f>IF(AND(バルブ!$R$10&lt;&gt;"1",Y14&lt;&gt;1,Y27="K"),"X","")</f>
        <v/>
      </c>
      <c r="Z28" s="120" t="str">
        <f>IF(AND(バルブ!$R$10&lt;&gt;"1",Z14&lt;&gt;1,Z27="K"),"X","")</f>
        <v/>
      </c>
      <c r="AA28" s="120" t="str">
        <f>IF(AND(バルブ!$R$10&lt;&gt;"1",AA14&lt;&gt;1,AA27="K"),"X","")</f>
        <v/>
      </c>
      <c r="AB28" s="120" t="str">
        <f>IF(AND(バルブ!$R$10&lt;&gt;"1",AB14&lt;&gt;1,AB27="K"),"X","")</f>
        <v/>
      </c>
      <c r="AC28" s="120" t="str">
        <f>IF(AND(バルブ!$R$10&lt;&gt;"1",AC14&lt;&gt;1,AC27="K"),"X","")</f>
        <v/>
      </c>
      <c r="AD28" s="120" t="str">
        <f>IF(AND(バルブ!$R$10&lt;&gt;"1",AD14&lt;&gt;1,AD27="K"),"X","")</f>
        <v/>
      </c>
      <c r="AE28" s="120" t="str">
        <f>IF(AND(バルブ!$R$10&lt;&gt;"1",AE14&lt;&gt;1,AE27="K"),"X","")</f>
        <v/>
      </c>
      <c r="AF28" s="120" t="str">
        <f>IF(AND(バルブ!$R$10&lt;&gt;"1",AF14&lt;&gt;1,AF27="K"),"X","")</f>
        <v/>
      </c>
      <c r="AG28" s="120" t="str">
        <f>IF(AND(バルブ!$R$10&lt;&gt;"1",AG14&lt;&gt;1,AG27="K"),"X","")</f>
        <v/>
      </c>
      <c r="AH28" s="120" t="str">
        <f>IF(AND(バルブ!$R$10&lt;&gt;"1",AH14&lt;&gt;1,AH27="K"),"X","")</f>
        <v/>
      </c>
      <c r="AI28" s="600"/>
      <c r="AJ28" s="646"/>
      <c r="AK28" s="647"/>
      <c r="AL28" s="647"/>
      <c r="AM28" s="647"/>
      <c r="AN28" s="647"/>
      <c r="AO28" s="648"/>
      <c r="AP28" s="288"/>
      <c r="AQ28" s="369"/>
      <c r="AR28" s="368"/>
      <c r="AS28" s="368"/>
      <c r="BB28" s="325" t="s">
        <v>348</v>
      </c>
      <c r="BQ28" s="367">
        <v>1</v>
      </c>
      <c r="BR28" s="367">
        <v>2</v>
      </c>
      <c r="CO28" s="367" t="s">
        <v>843</v>
      </c>
      <c r="CQ28" s="101" t="str">
        <f t="shared" ref="CQ28:DN28" si="9">IF(K49="","","SY30M-39-1A-"&amp;K49)</f>
        <v/>
      </c>
      <c r="CR28" s="101" t="str">
        <f t="shared" si="9"/>
        <v/>
      </c>
      <c r="CS28" s="101" t="str">
        <f t="shared" si="9"/>
        <v/>
      </c>
      <c r="CT28" s="101" t="str">
        <f t="shared" si="9"/>
        <v/>
      </c>
      <c r="CU28" s="101" t="str">
        <f t="shared" si="9"/>
        <v/>
      </c>
      <c r="CV28" s="101" t="str">
        <f t="shared" si="9"/>
        <v/>
      </c>
      <c r="CW28" s="101" t="str">
        <f t="shared" si="9"/>
        <v/>
      </c>
      <c r="CX28" s="101" t="str">
        <f t="shared" si="9"/>
        <v/>
      </c>
      <c r="CY28" s="101" t="str">
        <f t="shared" si="9"/>
        <v/>
      </c>
      <c r="CZ28" s="101" t="str">
        <f t="shared" si="9"/>
        <v/>
      </c>
      <c r="DA28" s="101" t="str">
        <f t="shared" si="9"/>
        <v/>
      </c>
      <c r="DB28" s="101" t="str">
        <f t="shared" si="9"/>
        <v/>
      </c>
      <c r="DC28" s="101" t="str">
        <f t="shared" si="9"/>
        <v/>
      </c>
      <c r="DD28" s="101" t="str">
        <f t="shared" si="9"/>
        <v/>
      </c>
      <c r="DE28" s="101" t="str">
        <f t="shared" si="9"/>
        <v/>
      </c>
      <c r="DF28" s="101" t="str">
        <f t="shared" si="9"/>
        <v/>
      </c>
      <c r="DG28" s="101" t="str">
        <f t="shared" si="9"/>
        <v/>
      </c>
      <c r="DH28" s="101" t="str">
        <f t="shared" si="9"/>
        <v/>
      </c>
      <c r="DI28" s="101" t="str">
        <f t="shared" si="9"/>
        <v/>
      </c>
      <c r="DJ28" s="101" t="str">
        <f t="shared" si="9"/>
        <v/>
      </c>
      <c r="DK28" s="101" t="str">
        <f t="shared" si="9"/>
        <v/>
      </c>
      <c r="DL28" s="101" t="str">
        <f t="shared" si="9"/>
        <v/>
      </c>
      <c r="DM28" s="101" t="str">
        <f t="shared" si="9"/>
        <v/>
      </c>
      <c r="DN28" s="101" t="str">
        <f t="shared" si="9"/>
        <v/>
      </c>
      <c r="DO28" s="101"/>
    </row>
    <row r="29" spans="2:190" ht="15" customHeight="1" x14ac:dyDescent="0.15">
      <c r="B29" s="523"/>
      <c r="C29" s="753" t="s">
        <v>292</v>
      </c>
      <c r="D29" s="754"/>
      <c r="E29" s="754"/>
      <c r="F29" s="754"/>
      <c r="G29" s="754"/>
      <c r="H29" s="754"/>
      <c r="I29" s="755"/>
      <c r="J29" s="601" t="s">
        <v>392</v>
      </c>
      <c r="K29" s="121"/>
      <c r="L29" s="121"/>
      <c r="M29" s="121"/>
      <c r="N29" s="121"/>
      <c r="O29" s="121"/>
      <c r="P29" s="121"/>
      <c r="Q29" s="121"/>
      <c r="R29" s="121"/>
      <c r="S29" s="121"/>
      <c r="T29" s="121"/>
      <c r="U29" s="121"/>
      <c r="V29" s="121"/>
      <c r="W29" s="121"/>
      <c r="X29" s="121"/>
      <c r="Y29" s="121"/>
      <c r="Z29" s="121"/>
      <c r="AA29" s="121"/>
      <c r="AB29" s="121"/>
      <c r="AC29" s="121"/>
      <c r="AD29" s="121"/>
      <c r="AE29" s="121"/>
      <c r="AF29" s="121"/>
      <c r="AG29" s="121"/>
      <c r="AH29" s="121"/>
      <c r="AI29" s="601" t="s">
        <v>392</v>
      </c>
      <c r="AJ29" s="646"/>
      <c r="AK29" s="647"/>
      <c r="AL29" s="647"/>
      <c r="AM29" s="647"/>
      <c r="AN29" s="647"/>
      <c r="AO29" s="648"/>
      <c r="AP29" s="288"/>
      <c r="AQ29" s="369"/>
      <c r="AR29" s="368"/>
      <c r="AS29" s="368"/>
      <c r="CO29" s="367" t="s">
        <v>844</v>
      </c>
      <c r="CQ29" s="101" t="str">
        <f t="shared" ref="CQ29:DN29" si="10">IF(K50="","","SY30M-39-2A-"&amp;K50)</f>
        <v/>
      </c>
      <c r="CR29" s="101" t="str">
        <f t="shared" si="10"/>
        <v/>
      </c>
      <c r="CS29" s="101" t="str">
        <f t="shared" si="10"/>
        <v/>
      </c>
      <c r="CT29" s="101" t="str">
        <f t="shared" si="10"/>
        <v/>
      </c>
      <c r="CU29" s="101" t="str">
        <f t="shared" si="10"/>
        <v/>
      </c>
      <c r="CV29" s="101" t="str">
        <f t="shared" si="10"/>
        <v/>
      </c>
      <c r="CW29" s="101" t="str">
        <f t="shared" si="10"/>
        <v/>
      </c>
      <c r="CX29" s="101" t="str">
        <f t="shared" si="10"/>
        <v/>
      </c>
      <c r="CY29" s="101" t="str">
        <f t="shared" si="10"/>
        <v/>
      </c>
      <c r="CZ29" s="101" t="str">
        <f t="shared" si="10"/>
        <v/>
      </c>
      <c r="DA29" s="101" t="str">
        <f t="shared" si="10"/>
        <v/>
      </c>
      <c r="DB29" s="101" t="str">
        <f t="shared" si="10"/>
        <v/>
      </c>
      <c r="DC29" s="101" t="str">
        <f t="shared" si="10"/>
        <v/>
      </c>
      <c r="DD29" s="101" t="str">
        <f t="shared" si="10"/>
        <v/>
      </c>
      <c r="DE29" s="101" t="str">
        <f t="shared" si="10"/>
        <v/>
      </c>
      <c r="DF29" s="101" t="str">
        <f t="shared" si="10"/>
        <v/>
      </c>
      <c r="DG29" s="101" t="str">
        <f t="shared" si="10"/>
        <v/>
      </c>
      <c r="DH29" s="101" t="str">
        <f t="shared" si="10"/>
        <v/>
      </c>
      <c r="DI29" s="101" t="str">
        <f t="shared" si="10"/>
        <v/>
      </c>
      <c r="DJ29" s="101" t="str">
        <f t="shared" si="10"/>
        <v/>
      </c>
      <c r="DK29" s="101" t="str">
        <f t="shared" si="10"/>
        <v/>
      </c>
      <c r="DL29" s="101" t="str">
        <f t="shared" si="10"/>
        <v/>
      </c>
      <c r="DM29" s="101" t="str">
        <f t="shared" si="10"/>
        <v/>
      </c>
      <c r="DN29" s="101" t="str">
        <f t="shared" si="10"/>
        <v/>
      </c>
      <c r="DO29" s="101"/>
    </row>
    <row r="30" spans="2:190" ht="12" hidden="1" customHeight="1" x14ac:dyDescent="0.15">
      <c r="B30" s="523"/>
      <c r="C30" s="759" t="str">
        <f>IF(COUNTIF(K30:AH30,"X")&gt;0,$BB$30,"")</f>
        <v/>
      </c>
      <c r="D30" s="760"/>
      <c r="E30" s="760"/>
      <c r="F30" s="760"/>
      <c r="G30" s="760"/>
      <c r="H30" s="760"/>
      <c r="I30" s="761"/>
      <c r="J30" s="602"/>
      <c r="K30" s="118"/>
      <c r="L30" s="118"/>
      <c r="M30" s="118"/>
      <c r="N30" s="118"/>
      <c r="O30" s="118"/>
      <c r="P30" s="118"/>
      <c r="Q30" s="118"/>
      <c r="R30" s="118"/>
      <c r="S30" s="118"/>
      <c r="T30" s="118"/>
      <c r="U30" s="118"/>
      <c r="V30" s="118"/>
      <c r="W30" s="118"/>
      <c r="X30" s="118"/>
      <c r="Y30" s="118"/>
      <c r="Z30" s="118"/>
      <c r="AA30" s="118"/>
      <c r="AB30" s="118"/>
      <c r="AC30" s="118"/>
      <c r="AD30" s="118"/>
      <c r="AE30" s="118"/>
      <c r="AF30" s="118"/>
      <c r="AG30" s="118"/>
      <c r="AH30" s="118"/>
      <c r="AI30" s="602"/>
      <c r="AJ30" s="646"/>
      <c r="AK30" s="647"/>
      <c r="AL30" s="647"/>
      <c r="AM30" s="647"/>
      <c r="AN30" s="647"/>
      <c r="AO30" s="648"/>
      <c r="AP30" s="288"/>
      <c r="AQ30" s="369"/>
      <c r="AR30" s="368"/>
      <c r="AS30" s="368"/>
      <c r="BB30" s="325" t="s">
        <v>348</v>
      </c>
      <c r="BQ30" s="367" t="s">
        <v>845</v>
      </c>
      <c r="BR30" s="367" t="s">
        <v>846</v>
      </c>
      <c r="BS30" s="367" t="s">
        <v>847</v>
      </c>
      <c r="BT30" s="367" t="s">
        <v>848</v>
      </c>
      <c r="BU30" s="367" t="s">
        <v>849</v>
      </c>
      <c r="BV30" s="367" t="s">
        <v>850</v>
      </c>
      <c r="BW30" s="367" t="s">
        <v>851</v>
      </c>
      <c r="CO30" s="367" t="s">
        <v>852</v>
      </c>
      <c r="CQ30" s="101" t="str">
        <f t="shared" ref="CQ30:DN30" si="11">IF(K52="","","SY30M-39-3A-"&amp;K52)</f>
        <v/>
      </c>
      <c r="CR30" s="101" t="str">
        <f t="shared" si="11"/>
        <v/>
      </c>
      <c r="CS30" s="101" t="str">
        <f t="shared" si="11"/>
        <v/>
      </c>
      <c r="CT30" s="101" t="str">
        <f t="shared" si="11"/>
        <v/>
      </c>
      <c r="CU30" s="101" t="str">
        <f t="shared" si="11"/>
        <v/>
      </c>
      <c r="CV30" s="101" t="str">
        <f t="shared" si="11"/>
        <v/>
      </c>
      <c r="CW30" s="101" t="str">
        <f t="shared" si="11"/>
        <v/>
      </c>
      <c r="CX30" s="101" t="str">
        <f t="shared" si="11"/>
        <v/>
      </c>
      <c r="CY30" s="101" t="str">
        <f t="shared" si="11"/>
        <v/>
      </c>
      <c r="CZ30" s="101" t="str">
        <f t="shared" si="11"/>
        <v/>
      </c>
      <c r="DA30" s="101" t="str">
        <f t="shared" si="11"/>
        <v/>
      </c>
      <c r="DB30" s="101" t="str">
        <f t="shared" si="11"/>
        <v/>
      </c>
      <c r="DC30" s="101" t="str">
        <f t="shared" si="11"/>
        <v/>
      </c>
      <c r="DD30" s="101" t="str">
        <f t="shared" si="11"/>
        <v/>
      </c>
      <c r="DE30" s="101" t="str">
        <f t="shared" si="11"/>
        <v/>
      </c>
      <c r="DF30" s="101" t="str">
        <f t="shared" si="11"/>
        <v/>
      </c>
      <c r="DG30" s="101" t="str">
        <f t="shared" si="11"/>
        <v/>
      </c>
      <c r="DH30" s="101" t="str">
        <f t="shared" si="11"/>
        <v/>
      </c>
      <c r="DI30" s="101" t="str">
        <f t="shared" si="11"/>
        <v/>
      </c>
      <c r="DJ30" s="101" t="str">
        <f t="shared" si="11"/>
        <v/>
      </c>
      <c r="DK30" s="101" t="str">
        <f t="shared" si="11"/>
        <v/>
      </c>
      <c r="DL30" s="101" t="str">
        <f t="shared" si="11"/>
        <v/>
      </c>
      <c r="DM30" s="101" t="str">
        <f t="shared" si="11"/>
        <v/>
      </c>
      <c r="DN30" s="101" t="str">
        <f t="shared" si="11"/>
        <v/>
      </c>
      <c r="DO30" s="101"/>
    </row>
    <row r="31" spans="2:190" ht="12" customHeight="1" x14ac:dyDescent="0.15">
      <c r="B31" s="524"/>
      <c r="C31" s="756" t="str">
        <f>IF(COUNTIF(K31:AH31,"X")&gt;0,$BB$31,"")</f>
        <v/>
      </c>
      <c r="D31" s="757"/>
      <c r="E31" s="757"/>
      <c r="F31" s="757"/>
      <c r="G31" s="757"/>
      <c r="H31" s="757"/>
      <c r="I31" s="758"/>
      <c r="J31" s="603"/>
      <c r="K31" s="122" t="str">
        <f>IF(AND(OR(バルブ!$R$16=$BC$31,バルブ!$R$16="R",バルブ!$R$16="S",バルブ!$R$16="U",バルブ!$R$16="NS"),仕様書作成!K29="T")=TRUE,"X","")</f>
        <v/>
      </c>
      <c r="L31" s="122" t="str">
        <f>IF(AND(OR(バルブ!$R$16=$BC$31,バルブ!$R$16="R",バルブ!$R$16="S",バルブ!$R$16="U",バルブ!$R$16="NS"),仕様書作成!L29="T")=TRUE,"X","")</f>
        <v/>
      </c>
      <c r="M31" s="122" t="str">
        <f>IF(AND(OR(バルブ!$R$16=$BC$31,バルブ!$R$16="R",バルブ!$R$16="S",バルブ!$R$16="U",バルブ!$R$16="NS"),仕様書作成!M29="T")=TRUE,"X","")</f>
        <v/>
      </c>
      <c r="N31" s="122" t="str">
        <f>IF(AND(OR(バルブ!$R$16=$BC$31,バルブ!$R$16="R",バルブ!$R$16="S",バルブ!$R$16="U",バルブ!$R$16="NS"),仕様書作成!N29="T")=TRUE,"X","")</f>
        <v/>
      </c>
      <c r="O31" s="122" t="str">
        <f>IF(AND(OR(バルブ!$R$16=$BC$31,バルブ!$R$16="R",バルブ!$R$16="S",バルブ!$R$16="U",バルブ!$R$16="NS"),仕様書作成!O29="T")=TRUE,"X","")</f>
        <v/>
      </c>
      <c r="P31" s="122" t="str">
        <f>IF(AND(OR(バルブ!$R$16=$BC$31,バルブ!$R$16="R",バルブ!$R$16="S",バルブ!$R$16="U",バルブ!$R$16="NS"),仕様書作成!P29="T")=TRUE,"X","")</f>
        <v/>
      </c>
      <c r="Q31" s="122" t="str">
        <f>IF(AND(OR(バルブ!$R$16=$BC$31,バルブ!$R$16="R",バルブ!$R$16="S",バルブ!$R$16="U",バルブ!$R$16="NS"),仕様書作成!Q29="T")=TRUE,"X","")</f>
        <v/>
      </c>
      <c r="R31" s="122" t="str">
        <f>IF(AND(OR(バルブ!$R$16=$BC$31,バルブ!$R$16="R",バルブ!$R$16="S",バルブ!$R$16="U",バルブ!$R$16="NS"),仕様書作成!R29="T")=TRUE,"X","")</f>
        <v/>
      </c>
      <c r="S31" s="122" t="str">
        <f>IF(AND(OR(バルブ!$R$16=$BC$31,バルブ!$R$16="R",バルブ!$R$16="S",バルブ!$R$16="U",バルブ!$R$16="NS"),仕様書作成!S29="T")=TRUE,"X","")</f>
        <v/>
      </c>
      <c r="T31" s="122" t="str">
        <f>IF(AND(OR(バルブ!$R$16=$BC$31,バルブ!$R$16="R",バルブ!$R$16="S",バルブ!$R$16="U",バルブ!$R$16="NS"),仕様書作成!T29="T")=TRUE,"X","")</f>
        <v/>
      </c>
      <c r="U31" s="122" t="str">
        <f>IF(AND(OR(バルブ!$R$16=$BC$31,バルブ!$R$16="R",バルブ!$R$16="S",バルブ!$R$16="U",バルブ!$R$16="NS"),仕様書作成!U29="T")=TRUE,"X","")</f>
        <v/>
      </c>
      <c r="V31" s="122" t="str">
        <f>IF(AND(OR(バルブ!$R$16=$BC$31,バルブ!$R$16="R",バルブ!$R$16="S",バルブ!$R$16="U",バルブ!$R$16="NS"),仕様書作成!V29="T")=TRUE,"X","")</f>
        <v/>
      </c>
      <c r="W31" s="122" t="str">
        <f>IF(AND(OR(バルブ!$R$16=$BC$31,バルブ!$R$16="R",バルブ!$R$16="S",バルブ!$R$16="U",バルブ!$R$16="NS"),仕様書作成!W29="T")=TRUE,"X","")</f>
        <v/>
      </c>
      <c r="X31" s="122" t="str">
        <f>IF(AND(OR(バルブ!$R$16=$BC$31,バルブ!$R$16="R",バルブ!$R$16="S",バルブ!$R$16="U",バルブ!$R$16="NS"),仕様書作成!X29="T")=TRUE,"X","")</f>
        <v/>
      </c>
      <c r="Y31" s="122" t="str">
        <f>IF(AND(OR(バルブ!$R$16=$BC$31,バルブ!$R$16="R",バルブ!$R$16="S",バルブ!$R$16="U",バルブ!$R$16="NS"),仕様書作成!Y29="T")=TRUE,"X","")</f>
        <v/>
      </c>
      <c r="Z31" s="122" t="str">
        <f>IF(AND(OR(バルブ!$R$16=$BC$31,バルブ!$R$16="R",バルブ!$R$16="S",バルブ!$R$16="U",バルブ!$R$16="NS"),仕様書作成!Z29="T")=TRUE,"X","")</f>
        <v/>
      </c>
      <c r="AA31" s="122" t="str">
        <f>IF(AND(OR(バルブ!$R$16=$BC$31,バルブ!$R$16="R",バルブ!$R$16="S",バルブ!$R$16="U",バルブ!$R$16="NS"),仕様書作成!AA29="T")=TRUE,"X","")</f>
        <v/>
      </c>
      <c r="AB31" s="122" t="str">
        <f>IF(AND(OR(バルブ!$R$16=$BC$31,バルブ!$R$16="R",バルブ!$R$16="S",バルブ!$R$16="U",バルブ!$R$16="NS"),仕様書作成!AB29="T")=TRUE,"X","")</f>
        <v/>
      </c>
      <c r="AC31" s="122" t="str">
        <f>IF(AND(OR(バルブ!$R$16=$BC$31,バルブ!$R$16="R",バルブ!$R$16="S",バルブ!$R$16="U",バルブ!$R$16="NS"),仕様書作成!AC29="T")=TRUE,"X","")</f>
        <v/>
      </c>
      <c r="AD31" s="122" t="str">
        <f>IF(AND(OR(バルブ!$R$16=$BC$31,バルブ!$R$16="R",バルブ!$R$16="S",バルブ!$R$16="U",バルブ!$R$16="NS"),仕様書作成!AD29="T")=TRUE,"X","")</f>
        <v/>
      </c>
      <c r="AE31" s="122" t="str">
        <f>IF(AND(OR(バルブ!$R$16=$BC$31,バルブ!$R$16="R",バルブ!$R$16="S",バルブ!$R$16="U",バルブ!$R$16="NS"),仕様書作成!AE29="T")=TRUE,"X","")</f>
        <v/>
      </c>
      <c r="AF31" s="122" t="str">
        <f>IF(AND(OR(バルブ!$R$16=$BC$31,バルブ!$R$16="R",バルブ!$R$16="S",バルブ!$R$16="U",バルブ!$R$16="NS"),仕様書作成!AF29="T")=TRUE,"X","")</f>
        <v/>
      </c>
      <c r="AG31" s="122" t="str">
        <f>IF(AND(OR(バルブ!$R$16=$BC$31,バルブ!$R$16="R",バルブ!$R$16="S",バルブ!$R$16="U",バルブ!$R$16="NS"),仕様書作成!AG29="T")=TRUE,"X","")</f>
        <v/>
      </c>
      <c r="AH31" s="122" t="str">
        <f>IF(AND(OR(バルブ!$R$16=$BC$31,バルブ!$R$16="R",バルブ!$R$16="S",バルブ!$R$16="U",バルブ!$R$16="NS"),仕様書作成!AH29="T")=TRUE,"X","")</f>
        <v/>
      </c>
      <c r="AI31" s="603"/>
      <c r="AJ31" s="649"/>
      <c r="AK31" s="650"/>
      <c r="AL31" s="650"/>
      <c r="AM31" s="650"/>
      <c r="AN31" s="650"/>
      <c r="AO31" s="651"/>
      <c r="AP31" s="289"/>
      <c r="AQ31" s="368"/>
      <c r="AR31" s="368"/>
      <c r="AS31" s="368"/>
      <c r="BB31" s="325" t="s">
        <v>350</v>
      </c>
      <c r="BC31" s="325" t="s">
        <v>108</v>
      </c>
      <c r="BQ31" s="367" t="s">
        <v>853</v>
      </c>
      <c r="BR31" s="367" t="s">
        <v>854</v>
      </c>
      <c r="BS31" s="367" t="s">
        <v>855</v>
      </c>
      <c r="BT31" s="367" t="s">
        <v>185</v>
      </c>
      <c r="CO31" s="367" t="s">
        <v>856</v>
      </c>
      <c r="CQ31" s="101" t="str">
        <f>IF(K69="","","SY30M-120-1A-"&amp;K69)</f>
        <v/>
      </c>
      <c r="CR31" s="101" t="str">
        <f t="shared" ref="CR31:DN31" si="12">IF(L69="","","SY30M-120-1A-"&amp;L69)</f>
        <v/>
      </c>
      <c r="CS31" s="101" t="str">
        <f t="shared" si="12"/>
        <v/>
      </c>
      <c r="CT31" s="101" t="str">
        <f t="shared" si="12"/>
        <v/>
      </c>
      <c r="CU31" s="101" t="str">
        <f t="shared" si="12"/>
        <v/>
      </c>
      <c r="CV31" s="101" t="str">
        <f t="shared" si="12"/>
        <v/>
      </c>
      <c r="CW31" s="101" t="str">
        <f t="shared" si="12"/>
        <v/>
      </c>
      <c r="CX31" s="101" t="str">
        <f t="shared" si="12"/>
        <v/>
      </c>
      <c r="CY31" s="101" t="str">
        <f t="shared" si="12"/>
        <v/>
      </c>
      <c r="CZ31" s="101" t="str">
        <f t="shared" si="12"/>
        <v/>
      </c>
      <c r="DA31" s="101" t="str">
        <f t="shared" si="12"/>
        <v/>
      </c>
      <c r="DB31" s="101" t="str">
        <f t="shared" si="12"/>
        <v/>
      </c>
      <c r="DC31" s="101" t="str">
        <f t="shared" si="12"/>
        <v/>
      </c>
      <c r="DD31" s="101" t="str">
        <f t="shared" si="12"/>
        <v/>
      </c>
      <c r="DE31" s="101" t="str">
        <f t="shared" si="12"/>
        <v/>
      </c>
      <c r="DF31" s="101" t="str">
        <f t="shared" si="12"/>
        <v/>
      </c>
      <c r="DG31" s="101" t="str">
        <f t="shared" si="12"/>
        <v/>
      </c>
      <c r="DH31" s="101" t="str">
        <f t="shared" si="12"/>
        <v/>
      </c>
      <c r="DI31" s="101" t="str">
        <f t="shared" si="12"/>
        <v/>
      </c>
      <c r="DJ31" s="101" t="str">
        <f t="shared" si="12"/>
        <v/>
      </c>
      <c r="DK31" s="101" t="str">
        <f t="shared" si="12"/>
        <v/>
      </c>
      <c r="DL31" s="101" t="str">
        <f t="shared" si="12"/>
        <v/>
      </c>
      <c r="DM31" s="101" t="str">
        <f t="shared" si="12"/>
        <v/>
      </c>
      <c r="DN31" s="101" t="str">
        <f t="shared" si="12"/>
        <v/>
      </c>
      <c r="DO31" s="101"/>
    </row>
    <row r="32" spans="2:190" ht="15" customHeight="1" x14ac:dyDescent="0.15">
      <c r="B32" s="522"/>
      <c r="C32" s="762" t="s">
        <v>580</v>
      </c>
      <c r="D32" s="763"/>
      <c r="E32" s="763"/>
      <c r="F32" s="763"/>
      <c r="G32" s="763"/>
      <c r="H32" s="763"/>
      <c r="I32" s="764"/>
      <c r="J32" s="641" t="s">
        <v>581</v>
      </c>
      <c r="K32" s="232"/>
      <c r="L32" s="232"/>
      <c r="M32" s="232"/>
      <c r="N32" s="232"/>
      <c r="O32" s="232"/>
      <c r="P32" s="232"/>
      <c r="Q32" s="232"/>
      <c r="R32" s="232"/>
      <c r="S32" s="232"/>
      <c r="T32" s="232"/>
      <c r="U32" s="232"/>
      <c r="V32" s="232"/>
      <c r="W32" s="232"/>
      <c r="X32" s="232"/>
      <c r="Y32" s="232"/>
      <c r="Z32" s="232"/>
      <c r="AA32" s="232"/>
      <c r="AB32" s="232"/>
      <c r="AC32" s="232"/>
      <c r="AD32" s="232"/>
      <c r="AE32" s="232"/>
      <c r="AF32" s="232"/>
      <c r="AG32" s="232"/>
      <c r="AH32" s="232"/>
      <c r="AI32" s="641" t="s">
        <v>581</v>
      </c>
      <c r="AJ32" s="579" t="s">
        <v>241</v>
      </c>
      <c r="AK32" s="580"/>
      <c r="AL32" s="580"/>
      <c r="AM32" s="580"/>
      <c r="AN32" s="580"/>
      <c r="AO32" s="581"/>
      <c r="AP32" s="290" t="str">
        <f>IF(COUNTA(K32:AH32)=0,"",COUNTA(K32:AH32))</f>
        <v/>
      </c>
      <c r="AQ32" s="369"/>
      <c r="AR32" s="368"/>
      <c r="AS32" s="368"/>
      <c r="CQ32" s="101"/>
      <c r="CR32" s="101"/>
      <c r="CS32" s="101"/>
      <c r="CT32" s="101"/>
      <c r="CU32" s="101"/>
      <c r="CV32" s="101"/>
      <c r="CW32" s="101"/>
      <c r="CX32" s="101"/>
      <c r="CY32" s="101"/>
      <c r="CZ32" s="101"/>
      <c r="DA32" s="101"/>
      <c r="DB32" s="101"/>
      <c r="DC32" s="101"/>
      <c r="DD32" s="101"/>
      <c r="DE32" s="101"/>
      <c r="DF32" s="101"/>
      <c r="DG32" s="101"/>
      <c r="DH32" s="101"/>
      <c r="DI32" s="101"/>
      <c r="DJ32" s="101"/>
      <c r="DK32" s="101"/>
      <c r="DL32" s="101"/>
      <c r="DM32" s="101"/>
      <c r="DN32" s="101"/>
      <c r="DO32" s="101"/>
    </row>
    <row r="33" spans="2:94" ht="12" customHeight="1" x14ac:dyDescent="0.15">
      <c r="B33" s="524"/>
      <c r="C33" s="750" t="str">
        <f>IF(COUNTIF(K33:AH33,"X")&gt;0,$BB$33,"")</f>
        <v/>
      </c>
      <c r="D33" s="751"/>
      <c r="E33" s="751"/>
      <c r="F33" s="751"/>
      <c r="G33" s="751"/>
      <c r="H33" s="751"/>
      <c r="I33" s="752"/>
      <c r="J33" s="642"/>
      <c r="K33" s="389" t="str">
        <f>IF(AND(OR(AND($C$14=$BC$14,K13&lt;&gt;"",K14&lt;&gt;""),AND($C$14=$BD$14,K13&lt;&gt;"")),K32="O")=TRUE,"X","")</f>
        <v/>
      </c>
      <c r="L33" s="389" t="str">
        <f t="shared" ref="L33:AH33" si="13">IF(AND(OR(AND($C$14=$BC$14,L13&lt;&gt;"",L14&lt;&gt;""),AND($C$14=$BD$14,L13&lt;&gt;"")),L32="O")=TRUE,"X","")</f>
        <v/>
      </c>
      <c r="M33" s="389" t="str">
        <f t="shared" si="13"/>
        <v/>
      </c>
      <c r="N33" s="389" t="str">
        <f t="shared" si="13"/>
        <v/>
      </c>
      <c r="O33" s="389" t="str">
        <f t="shared" si="13"/>
        <v/>
      </c>
      <c r="P33" s="389" t="str">
        <f t="shared" si="13"/>
        <v/>
      </c>
      <c r="Q33" s="389" t="str">
        <f t="shared" si="13"/>
        <v/>
      </c>
      <c r="R33" s="389" t="str">
        <f t="shared" si="13"/>
        <v/>
      </c>
      <c r="S33" s="389" t="str">
        <f t="shared" si="13"/>
        <v/>
      </c>
      <c r="T33" s="389" t="str">
        <f t="shared" si="13"/>
        <v/>
      </c>
      <c r="U33" s="389" t="str">
        <f t="shared" si="13"/>
        <v/>
      </c>
      <c r="V33" s="389" t="str">
        <f t="shared" si="13"/>
        <v/>
      </c>
      <c r="W33" s="389" t="str">
        <f t="shared" si="13"/>
        <v/>
      </c>
      <c r="X33" s="389" t="str">
        <f t="shared" si="13"/>
        <v/>
      </c>
      <c r="Y33" s="389" t="str">
        <f t="shared" si="13"/>
        <v/>
      </c>
      <c r="Z33" s="389" t="str">
        <f t="shared" si="13"/>
        <v/>
      </c>
      <c r="AA33" s="389" t="str">
        <f t="shared" si="13"/>
        <v/>
      </c>
      <c r="AB33" s="389" t="str">
        <f t="shared" si="13"/>
        <v/>
      </c>
      <c r="AC33" s="389" t="str">
        <f t="shared" si="13"/>
        <v/>
      </c>
      <c r="AD33" s="389" t="str">
        <f t="shared" si="13"/>
        <v/>
      </c>
      <c r="AE33" s="389" t="str">
        <f t="shared" si="13"/>
        <v/>
      </c>
      <c r="AF33" s="389" t="str">
        <f t="shared" si="13"/>
        <v/>
      </c>
      <c r="AG33" s="389" t="str">
        <f t="shared" si="13"/>
        <v/>
      </c>
      <c r="AH33" s="389" t="str">
        <f t="shared" si="13"/>
        <v/>
      </c>
      <c r="AI33" s="642"/>
      <c r="AJ33" s="474" t="str">
        <f>IF(COUNTIF(K33:AH33,"X")&gt;0,$BC$33,"")</f>
        <v/>
      </c>
      <c r="AK33" s="475"/>
      <c r="AL33" s="475"/>
      <c r="AM33" s="475"/>
      <c r="AN33" s="475"/>
      <c r="AO33" s="475"/>
      <c r="AP33" s="476"/>
      <c r="AQ33" s="13"/>
      <c r="AR33" s="368"/>
      <c r="AS33" s="368"/>
      <c r="BB33" s="325" t="s">
        <v>351</v>
      </c>
      <c r="BC33" s="325" t="s">
        <v>376</v>
      </c>
    </row>
    <row r="34" spans="2:94" ht="15" customHeight="1" x14ac:dyDescent="0.15">
      <c r="B34" s="522" t="s">
        <v>691</v>
      </c>
      <c r="C34" s="593" t="s">
        <v>582</v>
      </c>
      <c r="D34" s="594"/>
      <c r="E34" s="594"/>
      <c r="F34" s="594"/>
      <c r="G34" s="594"/>
      <c r="H34" s="594"/>
      <c r="I34" s="595"/>
      <c r="J34" s="291" t="str">
        <f>IF(OR(ベース!$R$46="B",ベース!$R$46="D"),仕様書作成!$BG35,"")</f>
        <v/>
      </c>
      <c r="K34" s="307"/>
      <c r="L34" s="308"/>
      <c r="M34" s="308"/>
      <c r="N34" s="308"/>
      <c r="O34" s="308"/>
      <c r="P34" s="308"/>
      <c r="Q34" s="308"/>
      <c r="R34" s="308"/>
      <c r="S34" s="308"/>
      <c r="T34" s="308"/>
      <c r="U34" s="308"/>
      <c r="V34" s="308"/>
      <c r="W34" s="308"/>
      <c r="X34" s="308"/>
      <c r="Y34" s="308"/>
      <c r="Z34" s="308"/>
      <c r="AA34" s="308"/>
      <c r="AB34" s="308"/>
      <c r="AC34" s="308"/>
      <c r="AD34" s="308"/>
      <c r="AE34" s="308"/>
      <c r="AF34" s="308"/>
      <c r="AG34" s="308"/>
      <c r="AH34" s="309"/>
      <c r="AI34" s="291" t="str">
        <f>IF(OR(ベース!$R$46="B",ベース!$R$46="U"),仕様書作成!$BG35,"")</f>
        <v/>
      </c>
      <c r="AJ34" s="500" t="s">
        <v>583</v>
      </c>
      <c r="AK34" s="501"/>
      <c r="AL34" s="501"/>
      <c r="AM34" s="501"/>
      <c r="AN34" s="501"/>
      <c r="AO34" s="502"/>
      <c r="AP34" s="292" t="str">
        <f>IF(COUNTA(K34:AH34)=0,"",COUNTA(K34:AH34))</f>
        <v/>
      </c>
      <c r="AQ34" s="367">
        <f>COUNTA(K34:AH34)</f>
        <v>0</v>
      </c>
      <c r="AR34" s="367" t="str">
        <f>IF(ベース!$R$46="B",仕様書作成!AQ34+1,IF(OR(ベース!$R$46="D",ベース!$R$46="U"),仕様書作成!AQ34,""))</f>
        <v/>
      </c>
      <c r="BQ34" s="367" t="s">
        <v>857</v>
      </c>
      <c r="BR34" s="367" t="s">
        <v>858</v>
      </c>
      <c r="BS34" s="367" t="s">
        <v>859</v>
      </c>
      <c r="BT34" s="367" t="s">
        <v>185</v>
      </c>
    </row>
    <row r="35" spans="2:94" ht="12" customHeight="1" x14ac:dyDescent="0.15">
      <c r="B35" s="523"/>
      <c r="C35" s="590" t="str">
        <f>IF(COUNTA(K34:AH34)&gt;0,BB35&amp;" : "&amp;AR34&amp;"箇所",IF(AND(COUNTA(K34:AH34)=0,COUNTIF(K35:AH35,"→")&gt;0),BC35,""))</f>
        <v/>
      </c>
      <c r="D35" s="591"/>
      <c r="E35" s="591"/>
      <c r="F35" s="591"/>
      <c r="G35" s="591"/>
      <c r="H35" s="591"/>
      <c r="I35" s="592"/>
      <c r="J35" s="293" t="str">
        <f>IF(C35=BB35,BD35,"")</f>
        <v/>
      </c>
      <c r="K35" s="333"/>
      <c r="L35" s="334"/>
      <c r="M35" s="334"/>
      <c r="N35" s="334"/>
      <c r="O35" s="334"/>
      <c r="P35" s="334"/>
      <c r="Q35" s="334"/>
      <c r="R35" s="334"/>
      <c r="S35" s="334"/>
      <c r="T35" s="334"/>
      <c r="U35" s="334"/>
      <c r="V35" s="334"/>
      <c r="W35" s="334"/>
      <c r="X35" s="334"/>
      <c r="Y35" s="334"/>
      <c r="Z35" s="334"/>
      <c r="AA35" s="334"/>
      <c r="AB35" s="334"/>
      <c r="AC35" s="334"/>
      <c r="AD35" s="334"/>
      <c r="AE35" s="334"/>
      <c r="AF35" s="334"/>
      <c r="AG35" s="334"/>
      <c r="AH35" s="335"/>
      <c r="AI35" s="293" t="str">
        <f>IF(C35=BB35,BD35,"")</f>
        <v/>
      </c>
      <c r="AJ35" s="497" t="str">
        <f>IF(AND(AQ34=0,AQ35&gt;0),BF35,IF(AQ34=0,"",IF(AR35&lt;0,BF35,IF(AR35&gt;0,BE35,""))))</f>
        <v/>
      </c>
      <c r="AK35" s="498"/>
      <c r="AL35" s="498"/>
      <c r="AM35" s="498"/>
      <c r="AN35" s="498"/>
      <c r="AO35" s="499"/>
      <c r="AP35" s="294"/>
      <c r="AQ35" s="367">
        <f>COUNTA(K35:AH35)</f>
        <v>0</v>
      </c>
      <c r="AR35" s="367" t="e">
        <f>AR34-AQ35</f>
        <v>#VALUE!</v>
      </c>
      <c r="BB35" s="325" t="s">
        <v>584</v>
      </c>
      <c r="BC35" s="325" t="s">
        <v>585</v>
      </c>
      <c r="BD35" s="325" t="s">
        <v>433</v>
      </c>
      <c r="BE35" s="325" t="s">
        <v>586</v>
      </c>
      <c r="BF35" s="325" t="s">
        <v>587</v>
      </c>
      <c r="BG35" s="367" t="s">
        <v>860</v>
      </c>
      <c r="BQ35" s="370" t="s">
        <v>861</v>
      </c>
    </row>
    <row r="36" spans="2:94" ht="12" customHeight="1" x14ac:dyDescent="0.15">
      <c r="B36" s="523"/>
      <c r="C36" s="614" t="str">
        <f>IF(COUNTIF(K36:AH36,"XX")&gt;0,BB36,IF(COUNTIF(K36:AH36,"XXX")&gt;0,BD36,""))</f>
        <v/>
      </c>
      <c r="D36" s="615"/>
      <c r="E36" s="615"/>
      <c r="F36" s="615"/>
      <c r="G36" s="615"/>
      <c r="H36" s="615"/>
      <c r="I36" s="616"/>
      <c r="J36" s="280"/>
      <c r="K36" s="295" t="str">
        <f>IF(AND(OR(AND(K13&lt;&gt;"",K14&lt;&gt;""),K32&lt;&gt;""),K34&lt;&gt;""),"XX",IF(AND(K34&lt;&gt;"",K37&lt;&gt;""),"XXX",""))</f>
        <v/>
      </c>
      <c r="L36" s="295" t="str">
        <f>IF(AND(OR(AND(L13&lt;&gt;"",L14&lt;&gt;""),L32&lt;&gt;""),L34&lt;&gt;""),"XX",IF(AND(L34&lt;&gt;"",L37&lt;&gt;""),"XXX",""))</f>
        <v/>
      </c>
      <c r="M36" s="295" t="str">
        <f>IF(AND(OR(AND(M13&lt;&gt;"",M14&lt;&gt;""),M32&lt;&gt;""),M34&lt;&gt;""),"XX",IF(AND(M34&lt;&gt;"",M37&lt;&gt;""),"XXX",""))</f>
        <v/>
      </c>
      <c r="N36" s="295" t="str">
        <f>IF(AND(OR(AND(N13&lt;&gt;"",N14&lt;&gt;""),N32&lt;&gt;""),N34&lt;&gt;""),"XX",IF(AND(N34&lt;&gt;"",N37&lt;&gt;""),"XXX",""))</f>
        <v/>
      </c>
      <c r="O36" s="295" t="str">
        <f t="shared" ref="O36:AH36" si="14">IF(AND(OR(AND(O13&lt;&gt;"",O14&lt;&gt;""),O32&lt;&gt;""),O34&lt;&gt;""),"XX",IF(AND(O34&lt;&gt;"",O37&lt;&gt;""),"XXX",""))</f>
        <v/>
      </c>
      <c r="P36" s="295" t="str">
        <f t="shared" si="14"/>
        <v/>
      </c>
      <c r="Q36" s="295" t="str">
        <f t="shared" si="14"/>
        <v/>
      </c>
      <c r="R36" s="295" t="str">
        <f t="shared" si="14"/>
        <v/>
      </c>
      <c r="S36" s="295" t="str">
        <f t="shared" si="14"/>
        <v/>
      </c>
      <c r="T36" s="295" t="str">
        <f t="shared" si="14"/>
        <v/>
      </c>
      <c r="U36" s="295" t="str">
        <f t="shared" si="14"/>
        <v/>
      </c>
      <c r="V36" s="295" t="str">
        <f t="shared" si="14"/>
        <v/>
      </c>
      <c r="W36" s="295" t="str">
        <f t="shared" si="14"/>
        <v/>
      </c>
      <c r="X36" s="295" t="str">
        <f t="shared" si="14"/>
        <v/>
      </c>
      <c r="Y36" s="295" t="str">
        <f t="shared" si="14"/>
        <v/>
      </c>
      <c r="Z36" s="295" t="str">
        <f t="shared" si="14"/>
        <v/>
      </c>
      <c r="AA36" s="295" t="str">
        <f t="shared" si="14"/>
        <v/>
      </c>
      <c r="AB36" s="295" t="str">
        <f t="shared" si="14"/>
        <v/>
      </c>
      <c r="AC36" s="295" t="str">
        <f t="shared" si="14"/>
        <v/>
      </c>
      <c r="AD36" s="295" t="str">
        <f t="shared" si="14"/>
        <v/>
      </c>
      <c r="AE36" s="295" t="str">
        <f t="shared" si="14"/>
        <v/>
      </c>
      <c r="AF36" s="295" t="str">
        <f t="shared" si="14"/>
        <v/>
      </c>
      <c r="AG36" s="295" t="str">
        <f t="shared" si="14"/>
        <v/>
      </c>
      <c r="AH36" s="295" t="str">
        <f t="shared" si="14"/>
        <v/>
      </c>
      <c r="AI36" s="280"/>
      <c r="AJ36" s="494"/>
      <c r="AK36" s="495"/>
      <c r="AL36" s="495"/>
      <c r="AM36" s="495"/>
      <c r="AN36" s="495"/>
      <c r="AO36" s="496"/>
      <c r="AP36" s="296"/>
      <c r="BB36" s="325" t="s">
        <v>589</v>
      </c>
      <c r="BC36" s="325" t="s">
        <v>590</v>
      </c>
      <c r="BD36" s="325" t="s">
        <v>591</v>
      </c>
    </row>
    <row r="37" spans="2:94" ht="15" customHeight="1" x14ac:dyDescent="0.15">
      <c r="B37" s="523"/>
      <c r="C37" s="593" t="s">
        <v>592</v>
      </c>
      <c r="D37" s="653"/>
      <c r="E37" s="653"/>
      <c r="F37" s="653"/>
      <c r="G37" s="653"/>
      <c r="H37" s="653"/>
      <c r="I37" s="654"/>
      <c r="J37" s="291" t="str">
        <f>IF(OR(ベース!$R$46="B",ベース!$R$46="D"),仕様書作成!$BG38,"")</f>
        <v/>
      </c>
      <c r="K37" s="307"/>
      <c r="L37" s="308"/>
      <c r="M37" s="308"/>
      <c r="N37" s="308"/>
      <c r="O37" s="308"/>
      <c r="P37" s="308"/>
      <c r="Q37" s="308"/>
      <c r="R37" s="308"/>
      <c r="S37" s="308"/>
      <c r="T37" s="308"/>
      <c r="U37" s="308"/>
      <c r="V37" s="308"/>
      <c r="W37" s="308"/>
      <c r="X37" s="308"/>
      <c r="Y37" s="308"/>
      <c r="Z37" s="308"/>
      <c r="AA37" s="308"/>
      <c r="AB37" s="308"/>
      <c r="AC37" s="308"/>
      <c r="AD37" s="308"/>
      <c r="AE37" s="308"/>
      <c r="AF37" s="308"/>
      <c r="AG37" s="308"/>
      <c r="AH37" s="309"/>
      <c r="AI37" s="291" t="str">
        <f>IF(OR(ベース!$R$46="B",ベース!$R$46="U"),仕様書作成!$BG38,"")</f>
        <v/>
      </c>
      <c r="AJ37" s="500" t="s">
        <v>593</v>
      </c>
      <c r="AK37" s="501"/>
      <c r="AL37" s="501"/>
      <c r="AM37" s="501"/>
      <c r="AN37" s="501"/>
      <c r="AO37" s="502"/>
      <c r="AP37" s="292" t="str">
        <f>IF(COUNTA(K37:AH37)=0,"",COUNTA(K37:AH37))</f>
        <v/>
      </c>
      <c r="AQ37" s="367">
        <f>COUNTA(K37:AH37)</f>
        <v>0</v>
      </c>
      <c r="AR37" s="367" t="str">
        <f>IF(ベース!$R$46="B",仕様書作成!AQ37+1,IF(OR(ベース!$R$46="D",ベース!$R$46="U"),仕様書作成!AQ37,""))</f>
        <v/>
      </c>
      <c r="BQ37" s="367" t="s">
        <v>857</v>
      </c>
      <c r="BR37" s="367" t="s">
        <v>858</v>
      </c>
      <c r="BS37" s="367" t="s">
        <v>859</v>
      </c>
      <c r="BT37" s="367" t="s">
        <v>185</v>
      </c>
    </row>
    <row r="38" spans="2:94" ht="12" customHeight="1" x14ac:dyDescent="0.15">
      <c r="B38" s="523"/>
      <c r="C38" s="590" t="str">
        <f>IF(COUNTA(K37:AH37)&gt;0,BB38&amp;" : "&amp;AR37&amp;"箇所",IF(AND(COUNTA(K37:AH37)=0,COUNTIF(K38:AH38,"→")&gt;0),BC38,""))</f>
        <v/>
      </c>
      <c r="D38" s="591"/>
      <c r="E38" s="591"/>
      <c r="F38" s="591"/>
      <c r="G38" s="591"/>
      <c r="H38" s="591"/>
      <c r="I38" s="592"/>
      <c r="J38" s="293" t="str">
        <f>IF(C38=BB38,BD38,"")</f>
        <v/>
      </c>
      <c r="K38" s="333"/>
      <c r="L38" s="334"/>
      <c r="M38" s="334"/>
      <c r="N38" s="334"/>
      <c r="O38" s="334"/>
      <c r="P38" s="334"/>
      <c r="Q38" s="334"/>
      <c r="R38" s="334"/>
      <c r="S38" s="334"/>
      <c r="T38" s="334"/>
      <c r="U38" s="334"/>
      <c r="V38" s="334"/>
      <c r="W38" s="334"/>
      <c r="X38" s="334"/>
      <c r="Y38" s="334"/>
      <c r="Z38" s="334"/>
      <c r="AA38" s="334"/>
      <c r="AB38" s="334"/>
      <c r="AC38" s="334"/>
      <c r="AD38" s="334"/>
      <c r="AE38" s="334"/>
      <c r="AF38" s="334"/>
      <c r="AG38" s="334"/>
      <c r="AH38" s="335"/>
      <c r="AI38" s="293" t="str">
        <f>IF(C38=BB38,BD38,"")</f>
        <v/>
      </c>
      <c r="AJ38" s="497" t="str">
        <f>IF(AND(AQ37=0,AQ38&gt;0),BF38,IF(AQ37=0,"",IF(AR38&lt;0,BF38,IF(AR38&gt;0,BE38,""))))</f>
        <v/>
      </c>
      <c r="AK38" s="498"/>
      <c r="AL38" s="498"/>
      <c r="AM38" s="498"/>
      <c r="AN38" s="498"/>
      <c r="AO38" s="499"/>
      <c r="AP38" s="294"/>
      <c r="AQ38" s="367">
        <f>COUNTA(K38:AH38)</f>
        <v>0</v>
      </c>
      <c r="AR38" s="367" t="e">
        <f>AR37-AQ38</f>
        <v>#VALUE!</v>
      </c>
      <c r="BB38" s="325" t="s">
        <v>584</v>
      </c>
      <c r="BC38" s="325" t="s">
        <v>585</v>
      </c>
      <c r="BD38" s="325" t="s">
        <v>433</v>
      </c>
      <c r="BE38" s="325" t="s">
        <v>586</v>
      </c>
      <c r="BF38" s="325" t="s">
        <v>587</v>
      </c>
      <c r="BG38" s="367" t="s">
        <v>862</v>
      </c>
      <c r="BQ38" s="370" t="s">
        <v>861</v>
      </c>
    </row>
    <row r="39" spans="2:94" ht="12" customHeight="1" x14ac:dyDescent="0.15">
      <c r="B39" s="523"/>
      <c r="C39" s="614" t="str">
        <f>IF(COUNTIF(K39:AH39,"XX")&gt;0,BB39,IF(COUNTIF(K39:AH39,"XXX")&gt;0,BD39,""))</f>
        <v/>
      </c>
      <c r="D39" s="615"/>
      <c r="E39" s="615"/>
      <c r="F39" s="615"/>
      <c r="G39" s="615"/>
      <c r="H39" s="615"/>
      <c r="I39" s="616"/>
      <c r="J39" s="280"/>
      <c r="K39" s="295" t="str">
        <f>IF(AND(OR(AND(K13&lt;&gt;"",K14&lt;&gt;""),K32&lt;&gt;""),K37&lt;&gt;""),"XX",IF(AND(K37&lt;&gt;"",K34&lt;&gt;""),"XXX",""))</f>
        <v/>
      </c>
      <c r="L39" s="295" t="str">
        <f>IF(AND(OR(AND(L13&lt;&gt;"",L14&lt;&gt;""),L32&lt;&gt;""),L37&lt;&gt;""),"XX",IF(AND(L37&lt;&gt;"",L34&lt;&gt;""),"XXX",""))</f>
        <v/>
      </c>
      <c r="M39" s="295" t="str">
        <f>IF(AND(OR(AND(M13&lt;&gt;"",M14&lt;&gt;""),M32&lt;&gt;""),M37&lt;&gt;""),"XX",IF(AND(M37&lt;&gt;"",M34&lt;&gt;""),"XXX",""))</f>
        <v/>
      </c>
      <c r="N39" s="295" t="str">
        <f>IF(AND(OR(AND(N13&lt;&gt;"",N14&lt;&gt;""),N32&lt;&gt;""),N37&lt;&gt;""),"XX",IF(AND(N37&lt;&gt;"",N34&lt;&gt;""),"XXX",""))</f>
        <v/>
      </c>
      <c r="O39" s="295" t="str">
        <f t="shared" ref="O39:AH39" si="15">IF(AND(OR(AND(O13&lt;&gt;"",O14&lt;&gt;""),O32&lt;&gt;""),O37&lt;&gt;""),"XX",IF(AND(O37&lt;&gt;"",O34&lt;&gt;""),"XXX",""))</f>
        <v/>
      </c>
      <c r="P39" s="295" t="str">
        <f t="shared" si="15"/>
        <v/>
      </c>
      <c r="Q39" s="295" t="str">
        <f t="shared" si="15"/>
        <v/>
      </c>
      <c r="R39" s="295" t="str">
        <f t="shared" si="15"/>
        <v/>
      </c>
      <c r="S39" s="295" t="str">
        <f t="shared" si="15"/>
        <v/>
      </c>
      <c r="T39" s="295" t="str">
        <f t="shared" si="15"/>
        <v/>
      </c>
      <c r="U39" s="295" t="str">
        <f t="shared" si="15"/>
        <v/>
      </c>
      <c r="V39" s="295" t="str">
        <f t="shared" si="15"/>
        <v/>
      </c>
      <c r="W39" s="295" t="str">
        <f t="shared" si="15"/>
        <v/>
      </c>
      <c r="X39" s="295" t="str">
        <f t="shared" si="15"/>
        <v/>
      </c>
      <c r="Y39" s="295" t="str">
        <f t="shared" si="15"/>
        <v/>
      </c>
      <c r="Z39" s="295" t="str">
        <f t="shared" si="15"/>
        <v/>
      </c>
      <c r="AA39" s="295" t="str">
        <f t="shared" si="15"/>
        <v/>
      </c>
      <c r="AB39" s="295" t="str">
        <f t="shared" si="15"/>
        <v/>
      </c>
      <c r="AC39" s="295" t="str">
        <f t="shared" si="15"/>
        <v/>
      </c>
      <c r="AD39" s="295" t="str">
        <f t="shared" si="15"/>
        <v/>
      </c>
      <c r="AE39" s="295" t="str">
        <f t="shared" si="15"/>
        <v/>
      </c>
      <c r="AF39" s="295" t="str">
        <f t="shared" si="15"/>
        <v/>
      </c>
      <c r="AG39" s="295" t="str">
        <f t="shared" si="15"/>
        <v/>
      </c>
      <c r="AH39" s="295" t="str">
        <f t="shared" si="15"/>
        <v/>
      </c>
      <c r="AI39" s="280"/>
      <c r="AJ39" s="494"/>
      <c r="AK39" s="495"/>
      <c r="AL39" s="495"/>
      <c r="AM39" s="495"/>
      <c r="AN39" s="495"/>
      <c r="AO39" s="496"/>
      <c r="AP39" s="296"/>
      <c r="BB39" s="325" t="s">
        <v>589</v>
      </c>
      <c r="BC39" s="325" t="s">
        <v>590</v>
      </c>
      <c r="BD39" s="325" t="s">
        <v>595</v>
      </c>
    </row>
    <row r="40" spans="2:94" ht="15" customHeight="1" x14ac:dyDescent="0.15">
      <c r="B40" s="523"/>
      <c r="C40" s="593" t="s">
        <v>186</v>
      </c>
      <c r="D40" s="594"/>
      <c r="E40" s="594"/>
      <c r="F40" s="594"/>
      <c r="G40" s="594"/>
      <c r="H40" s="594"/>
      <c r="I40" s="595"/>
      <c r="J40" s="124" t="str">
        <f>IF(ベース!R44="","",IF(AND(OR(ベース!$R$28="QA",ベース!$R$28="NA",ベース!$R$28="NC",ベース!$R$28="DA",ベース!$R$28="VA",ベース!$R$28="FA",ベース!$R$28="EA"),ベース!R44&gt;16),$BE$40,IF(AND(OR(ベース!$R$28="QB",ベース!$R$28="NB",ベース!$R$28="ND",ベース!$R$28="DB",ベース!$R$28="VB",ベース!$R$28="FB",ベース!$R$28="EB"),ベース!R44&gt;8),$BE$40,"")))</f>
        <v/>
      </c>
      <c r="K40" s="133"/>
      <c r="L40" s="134"/>
      <c r="M40" s="134"/>
      <c r="N40" s="134"/>
      <c r="O40" s="134"/>
      <c r="P40" s="134"/>
      <c r="Q40" s="134"/>
      <c r="R40" s="134"/>
      <c r="S40" s="134"/>
      <c r="T40" s="134"/>
      <c r="U40" s="134"/>
      <c r="V40" s="134"/>
      <c r="W40" s="134"/>
      <c r="X40" s="134"/>
      <c r="Y40" s="134"/>
      <c r="Z40" s="134"/>
      <c r="AA40" s="134"/>
      <c r="AB40" s="134"/>
      <c r="AC40" s="134"/>
      <c r="AD40" s="134"/>
      <c r="AE40" s="134"/>
      <c r="AF40" s="134"/>
      <c r="AG40" s="134"/>
      <c r="AH40" s="134"/>
      <c r="AI40" s="124" t="str">
        <f>IF(ベース!R44="","",IF(AND(OR(ベース!$R$28="QA",ベース!$R$28="NA",ベース!$R$28="NC",ベース!$R$28="DA",ベース!$R$28="VA",ベース!$R$28="FA",ベース!$R$28="EA"),ベース!R44&gt;16),$BE$40,IF(AND(OR(ベース!$R$28="QB",ベース!$R$28="NB",ベース!$R$28="ND",ベース!$R$28="DB",ベース!$R$28="VB",ベース!$R$28="FB",ベース!$R$28="EB"),ベース!R44&gt;8),$BE$40,"")))</f>
        <v/>
      </c>
      <c r="AJ40" s="594" t="str">
        <f>IF(OR(ベース!$R$28="0",ベース!$R$28="QA",ベース!$R$28="NA",ベース!$R$28="NC",ベース!$R$28="DA",ベース!$R$28="VA",ベース!$R$28="FA",ベース!$R$28="EA"),仕様書作成!$BB$40,IF(OR(ベース!$R$28="QB",ベース!$R$28="NB",ベース!$R$28="ND",ベース!$R$28="DB",ベース!R28="VB",ベース!R28="FB",ベース!R28="EB"),仕様書作成!$BC$40,""))</f>
        <v/>
      </c>
      <c r="AK40" s="594"/>
      <c r="AL40" s="594"/>
      <c r="AM40" s="594"/>
      <c r="AN40" s="594"/>
      <c r="AO40" s="652"/>
      <c r="AP40" s="297" t="str">
        <f>IF(SUM(K40:AH40)=0,"",SUM(K40:AH40))</f>
        <v/>
      </c>
      <c r="AQ40" s="371"/>
      <c r="AR40" s="372"/>
      <c r="BB40" s="325" t="s">
        <v>863</v>
      </c>
      <c r="BC40" s="325" t="s">
        <v>864</v>
      </c>
      <c r="BD40" s="325" t="s">
        <v>865</v>
      </c>
      <c r="BE40" s="325" t="s">
        <v>433</v>
      </c>
    </row>
    <row r="41" spans="2:94" ht="12" customHeight="1" x14ac:dyDescent="0.15">
      <c r="B41" s="523"/>
      <c r="C41" s="545" t="str">
        <f>IF(COUNTIF(K41:AH41,"X")&gt;0,$BB$41,"")</f>
        <v/>
      </c>
      <c r="D41" s="546"/>
      <c r="E41" s="546"/>
      <c r="F41" s="546"/>
      <c r="G41" s="546"/>
      <c r="H41" s="546"/>
      <c r="I41" s="547"/>
      <c r="J41" s="280"/>
      <c r="K41" s="125" t="str">
        <f>IF(K13="","",IF(AND(K13&lt;&gt;1,K40=1),"X",""))</f>
        <v/>
      </c>
      <c r="L41" s="125" t="str">
        <f t="shared" ref="L41:AH41" si="16">IF(L13="","",IF(AND(L13&lt;&gt;1,L40=1),"X",""))</f>
        <v/>
      </c>
      <c r="M41" s="125" t="str">
        <f t="shared" si="16"/>
        <v/>
      </c>
      <c r="N41" s="125" t="str">
        <f t="shared" si="16"/>
        <v/>
      </c>
      <c r="O41" s="125" t="str">
        <f t="shared" si="16"/>
        <v/>
      </c>
      <c r="P41" s="125" t="str">
        <f t="shared" si="16"/>
        <v/>
      </c>
      <c r="Q41" s="125" t="str">
        <f t="shared" si="16"/>
        <v/>
      </c>
      <c r="R41" s="125" t="str">
        <f t="shared" si="16"/>
        <v/>
      </c>
      <c r="S41" s="125" t="str">
        <f t="shared" si="16"/>
        <v/>
      </c>
      <c r="T41" s="125" t="str">
        <f t="shared" si="16"/>
        <v/>
      </c>
      <c r="U41" s="125" t="str">
        <f t="shared" si="16"/>
        <v/>
      </c>
      <c r="V41" s="125" t="str">
        <f t="shared" si="16"/>
        <v/>
      </c>
      <c r="W41" s="125" t="str">
        <f t="shared" si="16"/>
        <v/>
      </c>
      <c r="X41" s="125" t="str">
        <f t="shared" si="16"/>
        <v/>
      </c>
      <c r="Y41" s="125" t="str">
        <f t="shared" si="16"/>
        <v/>
      </c>
      <c r="Z41" s="125" t="str">
        <f t="shared" si="16"/>
        <v/>
      </c>
      <c r="AA41" s="125" t="str">
        <f t="shared" si="16"/>
        <v/>
      </c>
      <c r="AB41" s="125" t="str">
        <f t="shared" si="16"/>
        <v/>
      </c>
      <c r="AC41" s="125" t="str">
        <f t="shared" si="16"/>
        <v/>
      </c>
      <c r="AD41" s="125" t="str">
        <f t="shared" si="16"/>
        <v/>
      </c>
      <c r="AE41" s="125" t="str">
        <f t="shared" si="16"/>
        <v/>
      </c>
      <c r="AF41" s="125" t="str">
        <f t="shared" si="16"/>
        <v/>
      </c>
      <c r="AG41" s="125" t="str">
        <f t="shared" si="16"/>
        <v/>
      </c>
      <c r="AH41" s="125" t="str">
        <f t="shared" si="16"/>
        <v/>
      </c>
      <c r="AI41" s="280"/>
      <c r="AJ41" s="545" t="str">
        <f>IF(AND(OR(AI40&lt;&gt;"",COUNT(K40:AH40)&lt;&gt;0),COUNT(K40:AH40)&lt;&gt;AQ3),$BD$41,IF(AP40="","",IF(AND(OR(ベース!$R$28="0",ベース!$R$28="QA",ベース!$R$28="NA",ベース!$R$28="NC",ベース!$R$28="DA",ベース!$R$28="VA",ベース!$R$28="FA",ベース!$R$28="EA"),AP40&lt;33),"",IF(AND(OR(ベース!$R$28="QB",ベース!$R$28="NB",ベース!$R$28="ND",ベース!$R$28="DB",ベース!$R$28="VB",ベース!$R$28="FB",ベース!$R$28="EB"),AP40&lt;17),"",$BC$41))))</f>
        <v/>
      </c>
      <c r="AK41" s="546"/>
      <c r="AL41" s="546"/>
      <c r="AM41" s="546"/>
      <c r="AN41" s="546"/>
      <c r="AO41" s="582"/>
      <c r="AP41" s="282"/>
      <c r="AQ41" s="371"/>
      <c r="AR41" s="372"/>
      <c r="BB41" s="325" t="s">
        <v>352</v>
      </c>
      <c r="BC41" s="325" t="s">
        <v>377</v>
      </c>
      <c r="BD41" s="325" t="s">
        <v>526</v>
      </c>
    </row>
    <row r="42" spans="2:94" ht="12" customHeight="1" x14ac:dyDescent="0.15">
      <c r="B42" s="523"/>
      <c r="C42" s="593" t="s">
        <v>187</v>
      </c>
      <c r="D42" s="594"/>
      <c r="E42" s="594"/>
      <c r="F42" s="594"/>
      <c r="G42" s="594"/>
      <c r="H42" s="594"/>
      <c r="I42" s="595"/>
      <c r="J42" s="488" t="s">
        <v>561</v>
      </c>
      <c r="K42" s="123" t="s">
        <v>409</v>
      </c>
      <c r="L42" s="298"/>
      <c r="M42" s="298"/>
      <c r="N42" s="298"/>
      <c r="O42" s="298"/>
      <c r="P42" s="298"/>
      <c r="Q42" s="298"/>
      <c r="R42" s="298"/>
      <c r="S42" s="298"/>
      <c r="T42" s="298"/>
      <c r="U42" s="298"/>
      <c r="V42" s="298"/>
      <c r="W42" s="298"/>
      <c r="X42" s="298"/>
      <c r="Y42" s="298"/>
      <c r="Z42" s="298"/>
      <c r="AA42" s="298"/>
      <c r="AB42" s="298"/>
      <c r="AC42" s="298"/>
      <c r="AD42" s="298"/>
      <c r="AE42" s="298"/>
      <c r="AF42" s="298"/>
      <c r="AG42" s="298"/>
      <c r="AH42" s="298"/>
      <c r="AI42" s="488" t="s">
        <v>596</v>
      </c>
      <c r="AJ42" s="500"/>
      <c r="AK42" s="501"/>
      <c r="AL42" s="501"/>
      <c r="AM42" s="501"/>
      <c r="AN42" s="501"/>
      <c r="AO42" s="502"/>
      <c r="AP42" s="297"/>
      <c r="AR42" s="372"/>
    </row>
    <row r="43" spans="2:94" ht="15" customHeight="1" x14ac:dyDescent="0.15">
      <c r="B43" s="523"/>
      <c r="C43" s="531" t="s">
        <v>188</v>
      </c>
      <c r="D43" s="532"/>
      <c r="E43" s="532"/>
      <c r="F43" s="532"/>
      <c r="G43" s="532"/>
      <c r="H43" s="532"/>
      <c r="I43" s="533"/>
      <c r="J43" s="489"/>
      <c r="K43" s="135"/>
      <c r="L43" s="135"/>
      <c r="M43" s="135"/>
      <c r="N43" s="135"/>
      <c r="O43" s="135"/>
      <c r="P43" s="135"/>
      <c r="Q43" s="135"/>
      <c r="R43" s="135"/>
      <c r="S43" s="135"/>
      <c r="T43" s="135"/>
      <c r="U43" s="135"/>
      <c r="V43" s="135"/>
      <c r="W43" s="135"/>
      <c r="X43" s="135"/>
      <c r="Y43" s="135"/>
      <c r="Z43" s="135"/>
      <c r="AA43" s="136"/>
      <c r="AB43" s="136"/>
      <c r="AC43" s="136"/>
      <c r="AD43" s="136"/>
      <c r="AE43" s="136"/>
      <c r="AF43" s="136"/>
      <c r="AG43" s="136"/>
      <c r="AH43" s="136"/>
      <c r="AI43" s="489"/>
      <c r="AJ43" s="491" t="s">
        <v>597</v>
      </c>
      <c r="AK43" s="492"/>
      <c r="AL43" s="492"/>
      <c r="AM43" s="492"/>
      <c r="AN43" s="492"/>
      <c r="AO43" s="493"/>
      <c r="AP43" s="299" t="s">
        <v>427</v>
      </c>
      <c r="AR43" s="372"/>
    </row>
    <row r="44" spans="2:94" ht="15" customHeight="1" x14ac:dyDescent="0.15">
      <c r="B44" s="523"/>
      <c r="C44" s="587" t="s">
        <v>598</v>
      </c>
      <c r="D44" s="588"/>
      <c r="E44" s="588"/>
      <c r="F44" s="588"/>
      <c r="G44" s="588"/>
      <c r="H44" s="588"/>
      <c r="I44" s="589"/>
      <c r="J44" s="489"/>
      <c r="K44" s="176"/>
      <c r="L44" s="176"/>
      <c r="M44" s="176"/>
      <c r="N44" s="176"/>
      <c r="O44" s="176"/>
      <c r="P44" s="176"/>
      <c r="Q44" s="176"/>
      <c r="R44" s="176"/>
      <c r="S44" s="176"/>
      <c r="T44" s="176"/>
      <c r="U44" s="176"/>
      <c r="V44" s="176"/>
      <c r="W44" s="176"/>
      <c r="X44" s="176"/>
      <c r="Y44" s="176"/>
      <c r="Z44" s="176"/>
      <c r="AA44" s="177"/>
      <c r="AB44" s="177"/>
      <c r="AC44" s="177"/>
      <c r="AD44" s="177"/>
      <c r="AE44" s="177"/>
      <c r="AF44" s="177"/>
      <c r="AG44" s="177"/>
      <c r="AH44" s="177"/>
      <c r="AI44" s="489"/>
      <c r="AJ44" s="584" t="s">
        <v>599</v>
      </c>
      <c r="AK44" s="585"/>
      <c r="AL44" s="585"/>
      <c r="AM44" s="585"/>
      <c r="AN44" s="585"/>
      <c r="AO44" s="586"/>
      <c r="AP44" s="300" t="s">
        <v>427</v>
      </c>
      <c r="AR44" s="372"/>
      <c r="BQ44" s="367" t="s">
        <v>866</v>
      </c>
      <c r="BR44" s="367" t="s">
        <v>867</v>
      </c>
      <c r="BS44" s="367" t="s">
        <v>868</v>
      </c>
      <c r="BT44" s="367" t="s">
        <v>869</v>
      </c>
      <c r="BU44" s="367" t="s">
        <v>870</v>
      </c>
      <c r="BV44" s="367" t="s">
        <v>871</v>
      </c>
      <c r="BW44" s="367" t="s">
        <v>872</v>
      </c>
      <c r="BX44" s="367" t="s">
        <v>873</v>
      </c>
      <c r="BY44" s="367" t="s">
        <v>874</v>
      </c>
      <c r="BZ44" s="367" t="s">
        <v>875</v>
      </c>
      <c r="CA44" s="367" t="s">
        <v>876</v>
      </c>
    </row>
    <row r="45" spans="2:94" ht="12" customHeight="1" x14ac:dyDescent="0.15">
      <c r="B45" s="523"/>
      <c r="C45" s="566" t="str">
        <f>IF(COUNTIF(K45:AH45,"X")&gt;0,$BB$45,
IF(COUNTIF(K45:AH45,"XX")&gt;0,$BC$45,""))</f>
        <v/>
      </c>
      <c r="D45" s="567"/>
      <c r="E45" s="567"/>
      <c r="F45" s="567"/>
      <c r="G45" s="567"/>
      <c r="H45" s="567"/>
      <c r="I45" s="568"/>
      <c r="J45" s="489"/>
      <c r="K45" s="126" t="str">
        <f>IF(AND(OR(K13=3,K13=4,K13=5),K44&lt;&gt;""),"X",
IF(AND(OR(K54="O",K56="O",K59="O"),K44&lt;&gt;""),"XX",""))</f>
        <v/>
      </c>
      <c r="L45" s="126" t="str">
        <f t="shared" ref="L45:AH45" si="17">IF(AND(OR(L13=3,L13=4,L13=5),L44&lt;&gt;""),"X",
IF(AND(OR(L54="O",L56="O",L59="O"),L44&lt;&gt;""),"XX",""))</f>
        <v/>
      </c>
      <c r="M45" s="126" t="str">
        <f t="shared" si="17"/>
        <v/>
      </c>
      <c r="N45" s="126" t="str">
        <f t="shared" si="17"/>
        <v/>
      </c>
      <c r="O45" s="126" t="str">
        <f t="shared" si="17"/>
        <v/>
      </c>
      <c r="P45" s="126" t="str">
        <f t="shared" si="17"/>
        <v/>
      </c>
      <c r="Q45" s="126" t="str">
        <f t="shared" si="17"/>
        <v/>
      </c>
      <c r="R45" s="126" t="str">
        <f t="shared" si="17"/>
        <v/>
      </c>
      <c r="S45" s="126" t="str">
        <f t="shared" si="17"/>
        <v/>
      </c>
      <c r="T45" s="126" t="str">
        <f t="shared" si="17"/>
        <v/>
      </c>
      <c r="U45" s="126" t="str">
        <f t="shared" si="17"/>
        <v/>
      </c>
      <c r="V45" s="126" t="str">
        <f t="shared" si="17"/>
        <v/>
      </c>
      <c r="W45" s="126" t="str">
        <f t="shared" si="17"/>
        <v/>
      </c>
      <c r="X45" s="126" t="str">
        <f t="shared" si="17"/>
        <v/>
      </c>
      <c r="Y45" s="126" t="str">
        <f t="shared" si="17"/>
        <v/>
      </c>
      <c r="Z45" s="126" t="str">
        <f t="shared" si="17"/>
        <v/>
      </c>
      <c r="AA45" s="126" t="str">
        <f t="shared" si="17"/>
        <v/>
      </c>
      <c r="AB45" s="126" t="str">
        <f t="shared" si="17"/>
        <v/>
      </c>
      <c r="AC45" s="126" t="str">
        <f t="shared" si="17"/>
        <v/>
      </c>
      <c r="AD45" s="126" t="str">
        <f t="shared" si="17"/>
        <v/>
      </c>
      <c r="AE45" s="126" t="str">
        <f t="shared" si="17"/>
        <v/>
      </c>
      <c r="AF45" s="126" t="str">
        <f t="shared" si="17"/>
        <v/>
      </c>
      <c r="AG45" s="126" t="str">
        <f t="shared" si="17"/>
        <v/>
      </c>
      <c r="AH45" s="126" t="str">
        <f t="shared" si="17"/>
        <v/>
      </c>
      <c r="AI45" s="489"/>
      <c r="AJ45" s="127"/>
      <c r="AK45" s="128"/>
      <c r="AL45" s="128"/>
      <c r="AM45" s="128"/>
      <c r="AN45" s="128"/>
      <c r="AO45" s="129"/>
      <c r="AP45" s="301"/>
      <c r="AR45" s="372"/>
      <c r="BB45" s="325" t="s">
        <v>353</v>
      </c>
      <c r="BC45" s="393" t="s">
        <v>914</v>
      </c>
      <c r="BQ45" s="367" t="s">
        <v>866</v>
      </c>
      <c r="BR45" s="367" t="s">
        <v>867</v>
      </c>
      <c r="BS45" s="367" t="s">
        <v>868</v>
      </c>
      <c r="BT45" s="367" t="s">
        <v>869</v>
      </c>
      <c r="BU45" s="367" t="s">
        <v>870</v>
      </c>
      <c r="BV45" s="367" t="s">
        <v>871</v>
      </c>
      <c r="BW45" s="367" t="s">
        <v>872</v>
      </c>
      <c r="BX45" s="367" t="s">
        <v>877</v>
      </c>
    </row>
    <row r="46" spans="2:94" ht="15" customHeight="1" x14ac:dyDescent="0.15">
      <c r="B46" s="523"/>
      <c r="C46" s="531" t="s">
        <v>600</v>
      </c>
      <c r="D46" s="532"/>
      <c r="E46" s="532"/>
      <c r="F46" s="532"/>
      <c r="G46" s="532"/>
      <c r="H46" s="532"/>
      <c r="I46" s="533"/>
      <c r="J46" s="490"/>
      <c r="K46" s="135"/>
      <c r="L46" s="135"/>
      <c r="M46" s="135"/>
      <c r="N46" s="135"/>
      <c r="O46" s="135"/>
      <c r="P46" s="135"/>
      <c r="Q46" s="135"/>
      <c r="R46" s="135"/>
      <c r="S46" s="135"/>
      <c r="T46" s="135"/>
      <c r="U46" s="135"/>
      <c r="V46" s="135"/>
      <c r="W46" s="135"/>
      <c r="X46" s="135"/>
      <c r="Y46" s="135"/>
      <c r="Z46" s="135"/>
      <c r="AA46" s="136"/>
      <c r="AB46" s="136"/>
      <c r="AC46" s="136"/>
      <c r="AD46" s="136"/>
      <c r="AE46" s="136"/>
      <c r="AF46" s="136"/>
      <c r="AG46" s="136"/>
      <c r="AH46" s="136"/>
      <c r="AI46" s="490"/>
      <c r="AJ46" s="491" t="s">
        <v>601</v>
      </c>
      <c r="AK46" s="492"/>
      <c r="AL46" s="492"/>
      <c r="AM46" s="492"/>
      <c r="AN46" s="492"/>
      <c r="AO46" s="493"/>
      <c r="AP46" s="301" t="s">
        <v>427</v>
      </c>
      <c r="AR46" s="372"/>
    </row>
    <row r="47" spans="2:94" ht="12" customHeight="1" x14ac:dyDescent="0.15">
      <c r="B47" s="523"/>
      <c r="C47" s="576" t="str">
        <f>IF(COUNTIF(K47:AH47,"X")&gt;0,$BB$47,IF(COUNTIF(K47:AH47,"XX")&gt;0,$BC$47,IF(COUNTIF(K47:AH47,"XXX")&gt;0,$BD$47,IF(COUNTIF(K47:AH47,"!")&gt;0,$BE$47,IF(COUNTIF(K47:AH47,"!!")&gt;0,$BF$47,IF(COUNTIF(K47:AH47,"!!!")&gt;0,$BG$47,""))))))</f>
        <v/>
      </c>
      <c r="D47" s="577"/>
      <c r="E47" s="577"/>
      <c r="F47" s="577"/>
      <c r="G47" s="577"/>
      <c r="H47" s="577"/>
      <c r="I47" s="623"/>
      <c r="J47" s="302"/>
      <c r="K47" s="130" t="str">
        <f>IF(COUNTA(K43:K44,K46)&gt;1,"X",IF(AND(OR(K44&lt;&gt;"",K46&lt;&gt;""),OR(K49&lt;&gt;"",K50&lt;&gt;"",K52&lt;&gt;"")),"XX",IF(AND(OR(K32="O",K34&lt;&gt;"",K37&lt;&gt;""),K32="O",OR(K43&lt;&gt;"",K44&lt;&gt;"",K46&lt;&gt;"")),"!!",
IF(AND(OR(バルブ!$R$22="B",バルブ!$R$22="H"),K54="",COUNTA(K43:K44,K46)&gt;0),"!!!",""))))</f>
        <v/>
      </c>
      <c r="L47" s="130" t="str">
        <f>IF(COUNTA(L43:L44,L46)&gt;1,"X",IF(AND(OR(L44&lt;&gt;"",L46&lt;&gt;""),OR(L49&lt;&gt;"",L50&lt;&gt;"",L52&lt;&gt;"")),"XX",IF(AND(OR(L32="O",L34&lt;&gt;"",L37&lt;&gt;""),L32="O",OR(L43&lt;&gt;"",L44&lt;&gt;"",L46&lt;&gt;"")),"!!",
IF(AND(OR(バルブ!$R$22="B",バルブ!$R$22="H"),L54="",COUNTA(L43:L44,L46)&gt;0),"!!!",""))))</f>
        <v/>
      </c>
      <c r="M47" s="130" t="str">
        <f>IF(COUNTA(M43:M44,M46)&gt;1,"X",IF(AND(OR(M44&lt;&gt;"",M46&lt;&gt;""),OR(M49&lt;&gt;"",M50&lt;&gt;"",M52&lt;&gt;"")),"XX",IF(AND(OR(M32="O",M34&lt;&gt;"",M37&lt;&gt;""),M32="O",OR(M43&lt;&gt;"",M44&lt;&gt;"",M46&lt;&gt;"")),"!!",
IF(AND(OR(バルブ!$R$22="B",バルブ!$R$22="H"),M54="",COUNTA(M43:M44,M46)&gt;0),"!!!",""))))</f>
        <v/>
      </c>
      <c r="N47" s="130" t="str">
        <f>IF(COUNTA(N43:N44,N46)&gt;1,"X",IF(AND(OR(N44&lt;&gt;"",N46&lt;&gt;""),OR(N49&lt;&gt;"",N50&lt;&gt;"",N52&lt;&gt;"")),"XX",IF(AND(OR(N32="O",N34&lt;&gt;"",N37&lt;&gt;""),N32="O",OR(N43&lt;&gt;"",N44&lt;&gt;"",N46&lt;&gt;"")),"!!",
IF(AND(OR(バルブ!$R$22="B",バルブ!$R$22="H"),N54="",COUNTA(N43:N44,N46)&gt;0),"!!!",""))))</f>
        <v/>
      </c>
      <c r="O47" s="130" t="str">
        <f>IF(COUNTA(O43:O44,O46)&gt;1,"X",IF(AND(OR(O44&lt;&gt;"",O46&lt;&gt;""),OR(O49&lt;&gt;"",O50&lt;&gt;"",O52&lt;&gt;"")),"XX",IF(AND(OR(O32="O",O34&lt;&gt;"",O37&lt;&gt;""),O32="O",OR(O43&lt;&gt;"",O44&lt;&gt;"",O46&lt;&gt;"")),"!!",
IF(AND(OR(バルブ!$R$22="B",バルブ!$R$22="H"),O54="",COUNTA(O43:O44,O46)&gt;0),"!!!",""))))</f>
        <v/>
      </c>
      <c r="P47" s="130" t="str">
        <f>IF(COUNTA(P43:P44,P46)&gt;1,"X",IF(AND(OR(P44&lt;&gt;"",P46&lt;&gt;""),OR(P49&lt;&gt;"",P50&lt;&gt;"",P52&lt;&gt;"")),"XX",IF(AND(OR(P32="O",P34&lt;&gt;"",P37&lt;&gt;""),P32="O",OR(P43&lt;&gt;"",P44&lt;&gt;"",P46&lt;&gt;"")),"!!",
IF(AND(OR(バルブ!$R$22="B",バルブ!$R$22="H"),P54="",COUNTA(P43:P44,P46)&gt;0),"!!!",""))))</f>
        <v/>
      </c>
      <c r="Q47" s="130" t="str">
        <f>IF(COUNTA(Q43:Q44,Q46)&gt;1,"X",IF(AND(OR(Q44&lt;&gt;"",Q46&lt;&gt;""),OR(Q49&lt;&gt;"",Q50&lt;&gt;"",Q52&lt;&gt;"")),"XX",IF(AND(OR(Q32="O",Q34&lt;&gt;"",Q37&lt;&gt;""),Q32="O",OR(Q43&lt;&gt;"",Q44&lt;&gt;"",Q46&lt;&gt;"")),"!!",
IF(AND(OR(バルブ!$R$22="B",バルブ!$R$22="H"),Q54="",COUNTA(Q43:Q44,Q46)&gt;0),"!!!",""))))</f>
        <v/>
      </c>
      <c r="R47" s="130" t="str">
        <f>IF(COUNTA(R43:R44,R46)&gt;1,"X",IF(AND(OR(R44&lt;&gt;"",R46&lt;&gt;""),OR(R49&lt;&gt;"",R50&lt;&gt;"",R52&lt;&gt;"")),"XX",IF(AND(OR(R32="O",R34&lt;&gt;"",R37&lt;&gt;""),R32="O",OR(R43&lt;&gt;"",R44&lt;&gt;"",R46&lt;&gt;"")),"!!",
IF(AND(OR(バルブ!$R$22="B",バルブ!$R$22="H"),R54="",COUNTA(R43:R44,R46)&gt;0),"!!!",""))))</f>
        <v/>
      </c>
      <c r="S47" s="130" t="str">
        <f>IF(COUNTA(S43:S44,S46)&gt;1,"X",IF(AND(OR(S44&lt;&gt;"",S46&lt;&gt;""),OR(S49&lt;&gt;"",S50&lt;&gt;"",S52&lt;&gt;"")),"XX",IF(AND(OR(S32="O",S34&lt;&gt;"",S37&lt;&gt;""),S32="O",OR(S43&lt;&gt;"",S44&lt;&gt;"",S46&lt;&gt;"")),"!!",
IF(AND(OR(バルブ!$R$22="B",バルブ!$R$22="H"),S54="",COUNTA(S43:S44,S46)&gt;0),"!!!",""))))</f>
        <v/>
      </c>
      <c r="T47" s="130" t="str">
        <f>IF(COUNTA(T43:T44,T46)&gt;1,"X",IF(AND(OR(T44&lt;&gt;"",T46&lt;&gt;""),OR(T49&lt;&gt;"",T50&lt;&gt;"",T52&lt;&gt;"")),"XX",IF(AND(OR(T32="O",T34&lt;&gt;"",T37&lt;&gt;""),T32="O",OR(T43&lt;&gt;"",T44&lt;&gt;"",T46&lt;&gt;"")),"!!",
IF(AND(OR(バルブ!$R$22="B",バルブ!$R$22="H"),T54="",COUNTA(T43:T44,T46)&gt;0),"!!!",""))))</f>
        <v/>
      </c>
      <c r="U47" s="130" t="str">
        <f>IF(COUNTA(U43:U44,U46)&gt;1,"X",IF(AND(OR(U44&lt;&gt;"",U46&lt;&gt;""),OR(U49&lt;&gt;"",U50&lt;&gt;"",U52&lt;&gt;"")),"XX",IF(AND(OR(U32="O",U34&lt;&gt;"",U37&lt;&gt;""),U32="O",OR(U43&lt;&gt;"",U44&lt;&gt;"",U46&lt;&gt;"")),"!!",
IF(AND(OR(バルブ!$R$22="B",バルブ!$R$22="H"),U54="",COUNTA(U43:U44,U46)&gt;0),"!!!",""))))</f>
        <v/>
      </c>
      <c r="V47" s="130" t="str">
        <f>IF(COUNTA(V43:V44,V46)&gt;1,"X",IF(AND(OR(V44&lt;&gt;"",V46&lt;&gt;""),OR(V49&lt;&gt;"",V50&lt;&gt;"",V52&lt;&gt;"")),"XX",IF(AND(OR(V32="O",V34&lt;&gt;"",V37&lt;&gt;""),V32="O",OR(V43&lt;&gt;"",V44&lt;&gt;"",V46&lt;&gt;"")),"!!",
IF(AND(OR(バルブ!$R$22="B",バルブ!$R$22="H"),V54="",COUNTA(V43:V44,V46)&gt;0),"!!!",""))))</f>
        <v/>
      </c>
      <c r="W47" s="130" t="str">
        <f>IF(COUNTA(W43:W44,W46)&gt;1,"X",IF(AND(OR(W44&lt;&gt;"",W46&lt;&gt;""),OR(W49&lt;&gt;"",W50&lt;&gt;"",W52&lt;&gt;"")),"XX",IF(AND(OR(W32="O",W34&lt;&gt;"",W37&lt;&gt;""),W32="O",OR(W43&lt;&gt;"",W44&lt;&gt;"",W46&lt;&gt;"")),"!!",
IF(AND(OR(バルブ!$R$22="B",バルブ!$R$22="H"),W54="",COUNTA(W43:W44,W46)&gt;0),"!!!",""))))</f>
        <v/>
      </c>
      <c r="X47" s="130" t="str">
        <f>IF(COUNTA(X43:X44,X46)&gt;1,"X",IF(AND(OR(X44&lt;&gt;"",X46&lt;&gt;""),OR(X49&lt;&gt;"",X50&lt;&gt;"",X52&lt;&gt;"")),"XX",IF(AND(OR(X32="O",X34&lt;&gt;"",X37&lt;&gt;""),X32="O",OR(X43&lt;&gt;"",X44&lt;&gt;"",X46&lt;&gt;"")),"!!",
IF(AND(OR(バルブ!$R$22="B",バルブ!$R$22="H"),X54="",COUNTA(X43:X44,X46)&gt;0),"!!!",""))))</f>
        <v/>
      </c>
      <c r="Y47" s="130" t="str">
        <f>IF(COUNTA(Y43:Y44,Y46)&gt;1,"X",IF(AND(OR(Y44&lt;&gt;"",Y46&lt;&gt;""),OR(Y49&lt;&gt;"",Y50&lt;&gt;"",Y52&lt;&gt;"")),"XX",IF(AND(OR(Y32="O",Y34&lt;&gt;"",Y37&lt;&gt;""),Y32="O",OR(Y43&lt;&gt;"",Y44&lt;&gt;"",Y46&lt;&gt;"")),"!!",
IF(AND(OR(バルブ!$R$22="B",バルブ!$R$22="H"),Y54="",COUNTA(Y43:Y44,Y46)&gt;0),"!!!",""))))</f>
        <v/>
      </c>
      <c r="Z47" s="130" t="str">
        <f>IF(COUNTA(Z43:Z44,Z46)&gt;1,"X",IF(AND(OR(Z44&lt;&gt;"",Z46&lt;&gt;""),OR(Z49&lt;&gt;"",Z50&lt;&gt;"",Z52&lt;&gt;"")),"XX",IF(AND(OR(Z32="O",Z34&lt;&gt;"",Z37&lt;&gt;""),Z32="O",OR(Z43&lt;&gt;"",Z44&lt;&gt;"",Z46&lt;&gt;"")),"!!",
IF(AND(OR(バルブ!$R$22="B",バルブ!$R$22="H"),Z54="",COUNTA(Z43:Z44,Z46)&gt;0),"!!!",""))))</f>
        <v/>
      </c>
      <c r="AA47" s="130" t="str">
        <f>IF(COUNTA(AA43:AA44,AA46)&gt;1,"X",IF(AND(OR(AA44&lt;&gt;"",AA46&lt;&gt;""),OR(AA49&lt;&gt;"",AA50&lt;&gt;"",AA52&lt;&gt;"")),"XX",IF(AND(OR(AA32="O",AA34&lt;&gt;"",AA37&lt;&gt;""),AA32="O",OR(AA43&lt;&gt;"",AA44&lt;&gt;"",AA46&lt;&gt;"")),"!!",
IF(AND(OR(バルブ!$R$22="B",バルブ!$R$22="H"),AA54="",COUNTA(AA43:AA44,AA46)&gt;0),"!!!",""))))</f>
        <v/>
      </c>
      <c r="AB47" s="130" t="str">
        <f>IF(COUNTA(AB43:AB44,AB46)&gt;1,"X",IF(AND(OR(AB44&lt;&gt;"",AB46&lt;&gt;""),OR(AB49&lt;&gt;"",AB50&lt;&gt;"",AB52&lt;&gt;"")),"XX",IF(AND(OR(AB32="O",AB34&lt;&gt;"",AB37&lt;&gt;""),AB32="O",OR(AB43&lt;&gt;"",AB44&lt;&gt;"",AB46&lt;&gt;"")),"!!",
IF(AND(OR(バルブ!$R$22="B",バルブ!$R$22="H"),AB54="",COUNTA(AB43:AB44,AB46)&gt;0),"!!!",""))))</f>
        <v/>
      </c>
      <c r="AC47" s="130" t="str">
        <f>IF(COUNTA(AC43:AC44,AC46)&gt;1,"X",IF(AND(OR(AC44&lt;&gt;"",AC46&lt;&gt;""),OR(AC49&lt;&gt;"",AC50&lt;&gt;"",AC52&lt;&gt;"")),"XX",IF(AND(OR(AC32="O",AC34&lt;&gt;"",AC37&lt;&gt;""),AC32="O",OR(AC43&lt;&gt;"",AC44&lt;&gt;"",AC46&lt;&gt;"")),"!!",
IF(AND(OR(バルブ!$R$22="B",バルブ!$R$22="H"),AC54="",COUNTA(AC43:AC44,AC46)&gt;0),"!!!",""))))</f>
        <v/>
      </c>
      <c r="AD47" s="130" t="str">
        <f>IF(COUNTA(AD43:AD44,AD46)&gt;1,"X",IF(AND(OR(AD44&lt;&gt;"",AD46&lt;&gt;""),OR(AD49&lt;&gt;"",AD50&lt;&gt;"",AD52&lt;&gt;"")),"XX",IF(AND(OR(AD32="O",AD34&lt;&gt;"",AD37&lt;&gt;""),AD32="O",OR(AD43&lt;&gt;"",AD44&lt;&gt;"",AD46&lt;&gt;"")),"!!",
IF(AND(OR(バルブ!$R$22="B",バルブ!$R$22="H"),AD54="",COUNTA(AD43:AD44,AD46)&gt;0),"!!!",""))))</f>
        <v/>
      </c>
      <c r="AE47" s="130" t="str">
        <f>IF(COUNTA(AE43:AE44,AE46)&gt;1,"X",IF(AND(OR(AE44&lt;&gt;"",AE46&lt;&gt;""),OR(AE49&lt;&gt;"",AE50&lt;&gt;"",AE52&lt;&gt;"")),"XX",IF(AND(OR(AE32="O",AE34&lt;&gt;"",AE37&lt;&gt;""),AE32="O",OR(AE43&lt;&gt;"",AE44&lt;&gt;"",AE46&lt;&gt;"")),"!!",
IF(AND(OR(バルブ!$R$22="B",バルブ!$R$22="H"),AE54="",COUNTA(AE43:AE44,AE46)&gt;0),"!!!",""))))</f>
        <v/>
      </c>
      <c r="AF47" s="130" t="str">
        <f>IF(COUNTA(AF43:AF44,AF46)&gt;1,"X",IF(AND(OR(AF44&lt;&gt;"",AF46&lt;&gt;""),OR(AF49&lt;&gt;"",AF50&lt;&gt;"",AF52&lt;&gt;"")),"XX",IF(AND(OR(AF32="O",AF34&lt;&gt;"",AF37&lt;&gt;""),AF32="O",OR(AF43&lt;&gt;"",AF44&lt;&gt;"",AF46&lt;&gt;"")),"!!",
IF(AND(OR(バルブ!$R$22="B",バルブ!$R$22="H"),AF54="",COUNTA(AF43:AF44,AF46)&gt;0),"!!!",""))))</f>
        <v/>
      </c>
      <c r="AG47" s="130" t="str">
        <f>IF(COUNTA(AG43:AG44,AG46)&gt;1,"X",IF(AND(OR(AG44&lt;&gt;"",AG46&lt;&gt;""),OR(AG49&lt;&gt;"",AG50&lt;&gt;"",AG52&lt;&gt;"")),"XX",IF(AND(OR(AG32="O",AG34&lt;&gt;"",AG37&lt;&gt;""),AG32="O",OR(AG43&lt;&gt;"",AG44&lt;&gt;"",AG46&lt;&gt;"")),"!!",
IF(AND(OR(バルブ!$R$22="B",バルブ!$R$22="H"),AG54="",COUNTA(AG43:AG44,AG46)&gt;0),"!!!",""))))</f>
        <v/>
      </c>
      <c r="AH47" s="130" t="str">
        <f>IF(COUNTA(AH43:AH44,AH46)&gt;1,"X",IF(AND(OR(AH44&lt;&gt;"",AH46&lt;&gt;""),OR(AH49&lt;&gt;"",AH50&lt;&gt;"",AH52&lt;&gt;"")),"XX",IF(AND(OR(AH32="O",AH34&lt;&gt;"",AH37&lt;&gt;""),AH32="O",OR(AH43&lt;&gt;"",AH44&lt;&gt;"",AH46&lt;&gt;"")),"!!",
IF(AND(OR(バルブ!$R$22="B",バルブ!$R$22="H"),AH54="",COUNTA(AH43:AH44,AH46)&gt;0),"!!!",""))))</f>
        <v/>
      </c>
      <c r="AI47" s="280"/>
      <c r="AJ47" s="127"/>
      <c r="AK47" s="128"/>
      <c r="AL47" s="128"/>
      <c r="AM47" s="128"/>
      <c r="AN47" s="128"/>
      <c r="AO47" s="129"/>
      <c r="AP47" s="303"/>
      <c r="AR47" s="372"/>
      <c r="BB47" s="325" t="s">
        <v>354</v>
      </c>
      <c r="BC47" s="325" t="s">
        <v>368</v>
      </c>
      <c r="BF47" s="325" t="s">
        <v>742</v>
      </c>
      <c r="BG47" s="367" t="s">
        <v>702</v>
      </c>
      <c r="BQ47" s="367" t="s">
        <v>878</v>
      </c>
      <c r="BR47" s="367" t="s">
        <v>879</v>
      </c>
      <c r="BS47" s="367" t="s">
        <v>880</v>
      </c>
      <c r="BT47" s="367" t="s">
        <v>881</v>
      </c>
    </row>
    <row r="48" spans="2:94" ht="12" customHeight="1" x14ac:dyDescent="0.15">
      <c r="B48" s="523"/>
      <c r="C48" s="593" t="s">
        <v>189</v>
      </c>
      <c r="D48" s="594"/>
      <c r="E48" s="594"/>
      <c r="F48" s="594"/>
      <c r="G48" s="594"/>
      <c r="H48" s="594"/>
      <c r="I48" s="595"/>
      <c r="J48" s="488" t="s">
        <v>561</v>
      </c>
      <c r="K48" s="123" t="s">
        <v>409</v>
      </c>
      <c r="L48" s="298"/>
      <c r="M48" s="298"/>
      <c r="N48" s="298"/>
      <c r="O48" s="298"/>
      <c r="P48" s="298"/>
      <c r="Q48" s="298"/>
      <c r="R48" s="298"/>
      <c r="S48" s="298"/>
      <c r="T48" s="298"/>
      <c r="U48" s="298"/>
      <c r="V48" s="298"/>
      <c r="W48" s="298"/>
      <c r="X48" s="298"/>
      <c r="Y48" s="298"/>
      <c r="Z48" s="298"/>
      <c r="AA48" s="298"/>
      <c r="AB48" s="298"/>
      <c r="AC48" s="298"/>
      <c r="AD48" s="298"/>
      <c r="AE48" s="298"/>
      <c r="AF48" s="298"/>
      <c r="AG48" s="298"/>
      <c r="AH48" s="298"/>
      <c r="AI48" s="488" t="s">
        <v>596</v>
      </c>
      <c r="AJ48" s="500"/>
      <c r="AK48" s="501"/>
      <c r="AL48" s="501"/>
      <c r="AM48" s="501"/>
      <c r="AN48" s="501"/>
      <c r="AO48" s="502"/>
      <c r="AP48" s="304"/>
      <c r="AR48" s="372"/>
      <c r="CJ48" s="13" t="s">
        <v>882</v>
      </c>
      <c r="CK48" s="326"/>
      <c r="CL48" s="326"/>
      <c r="CM48" s="326" t="str">
        <f t="shared" ref="CM48:CM78" si="18">IF(COUNTIF($CQ$24:$DO$30,CJ48)=0,"",COUNTIF($CQ$24:$DO$30,CJ48))</f>
        <v/>
      </c>
      <c r="CN48" s="326"/>
      <c r="CO48" s="326"/>
      <c r="CP48" s="326"/>
    </row>
    <row r="49" spans="2:94" ht="15" customHeight="1" x14ac:dyDescent="0.15">
      <c r="B49" s="523"/>
      <c r="C49" s="531" t="s">
        <v>188</v>
      </c>
      <c r="D49" s="532"/>
      <c r="E49" s="532"/>
      <c r="F49" s="532"/>
      <c r="G49" s="532"/>
      <c r="H49" s="532"/>
      <c r="I49" s="533"/>
      <c r="J49" s="489"/>
      <c r="K49" s="135"/>
      <c r="L49" s="135"/>
      <c r="M49" s="135"/>
      <c r="N49" s="135"/>
      <c r="O49" s="135"/>
      <c r="P49" s="135"/>
      <c r="Q49" s="135"/>
      <c r="R49" s="135"/>
      <c r="S49" s="135"/>
      <c r="T49" s="135"/>
      <c r="U49" s="135"/>
      <c r="V49" s="135"/>
      <c r="W49" s="135"/>
      <c r="X49" s="135"/>
      <c r="Y49" s="135"/>
      <c r="Z49" s="135"/>
      <c r="AA49" s="135"/>
      <c r="AB49" s="135"/>
      <c r="AC49" s="135"/>
      <c r="AD49" s="135"/>
      <c r="AE49" s="135"/>
      <c r="AF49" s="135"/>
      <c r="AG49" s="135"/>
      <c r="AH49" s="135"/>
      <c r="AI49" s="489"/>
      <c r="AJ49" s="492" t="s">
        <v>602</v>
      </c>
      <c r="AK49" s="492"/>
      <c r="AL49" s="492"/>
      <c r="AM49" s="492"/>
      <c r="AN49" s="492"/>
      <c r="AO49" s="493"/>
      <c r="AP49" s="299" t="s">
        <v>427</v>
      </c>
      <c r="AR49" s="372"/>
      <c r="BQ49" s="367" t="s">
        <v>868</v>
      </c>
      <c r="BR49" s="367" t="s">
        <v>871</v>
      </c>
      <c r="BS49" s="367" t="s">
        <v>883</v>
      </c>
      <c r="CJ49" s="13" t="s">
        <v>194</v>
      </c>
      <c r="CK49" s="326"/>
      <c r="CL49" s="326"/>
      <c r="CM49" s="326" t="str">
        <f t="shared" si="18"/>
        <v/>
      </c>
      <c r="CN49" s="326"/>
      <c r="CO49" s="326"/>
      <c r="CP49" s="326"/>
    </row>
    <row r="50" spans="2:94" ht="15" customHeight="1" x14ac:dyDescent="0.15">
      <c r="B50" s="523"/>
      <c r="C50" s="587" t="s">
        <v>598</v>
      </c>
      <c r="D50" s="588"/>
      <c r="E50" s="588"/>
      <c r="F50" s="588"/>
      <c r="G50" s="588"/>
      <c r="H50" s="588"/>
      <c r="I50" s="589"/>
      <c r="J50" s="489"/>
      <c r="K50" s="176"/>
      <c r="L50" s="176"/>
      <c r="M50" s="176"/>
      <c r="N50" s="176"/>
      <c r="O50" s="176"/>
      <c r="P50" s="176"/>
      <c r="Q50" s="176"/>
      <c r="R50" s="176"/>
      <c r="S50" s="176"/>
      <c r="T50" s="176"/>
      <c r="U50" s="176"/>
      <c r="V50" s="176"/>
      <c r="W50" s="176"/>
      <c r="X50" s="176"/>
      <c r="Y50" s="176"/>
      <c r="Z50" s="176"/>
      <c r="AA50" s="176"/>
      <c r="AB50" s="176"/>
      <c r="AC50" s="176"/>
      <c r="AD50" s="176"/>
      <c r="AE50" s="176"/>
      <c r="AF50" s="176"/>
      <c r="AG50" s="176"/>
      <c r="AH50" s="176"/>
      <c r="AI50" s="489"/>
      <c r="AJ50" s="584" t="s">
        <v>603</v>
      </c>
      <c r="AK50" s="585"/>
      <c r="AL50" s="585"/>
      <c r="AM50" s="585"/>
      <c r="AN50" s="585"/>
      <c r="AO50" s="586"/>
      <c r="AP50" s="300" t="s">
        <v>427</v>
      </c>
      <c r="AR50" s="372"/>
      <c r="CJ50" s="13" t="s">
        <v>195</v>
      </c>
      <c r="CK50" s="326"/>
      <c r="CL50" s="326"/>
      <c r="CM50" s="326" t="str">
        <f t="shared" si="18"/>
        <v/>
      </c>
      <c r="CN50" s="326"/>
      <c r="CO50" s="326"/>
      <c r="CP50" s="326"/>
    </row>
    <row r="51" spans="2:94" ht="12" customHeight="1" x14ac:dyDescent="0.15">
      <c r="B51" s="523"/>
      <c r="C51" s="566" t="str">
        <f>IF(COUNTIF(K51:AH51,"X")&gt;0,$BB$51,
IF(COUNTIF(K51:AH51,"XX")&gt;0,$BC$51,""))</f>
        <v/>
      </c>
      <c r="D51" s="567"/>
      <c r="E51" s="567"/>
      <c r="F51" s="567"/>
      <c r="G51" s="567"/>
      <c r="H51" s="567"/>
      <c r="I51" s="568"/>
      <c r="J51" s="489"/>
      <c r="K51" s="126" t="str">
        <f>IF(AND(OR(K13=3,K13=4,K13=5),K50&lt;&gt;""),"X",
IF(AND(OR(K54="O",K56="O",K59="O"),K50&lt;&gt;""),"XX",""))</f>
        <v/>
      </c>
      <c r="L51" s="126" t="str">
        <f t="shared" ref="L51:AH51" si="19">IF(AND(OR(L13=3,L13=4,L13=5),L50&lt;&gt;""),"X",
IF(AND(OR(L54="O",L56="O",L59="O"),L50&lt;&gt;""),"XX",""))</f>
        <v/>
      </c>
      <c r="M51" s="126" t="str">
        <f t="shared" si="19"/>
        <v/>
      </c>
      <c r="N51" s="126" t="str">
        <f t="shared" si="19"/>
        <v/>
      </c>
      <c r="O51" s="126" t="str">
        <f t="shared" si="19"/>
        <v/>
      </c>
      <c r="P51" s="126" t="str">
        <f t="shared" si="19"/>
        <v/>
      </c>
      <c r="Q51" s="126" t="str">
        <f t="shared" si="19"/>
        <v/>
      </c>
      <c r="R51" s="126" t="str">
        <f t="shared" si="19"/>
        <v/>
      </c>
      <c r="S51" s="126" t="str">
        <f t="shared" si="19"/>
        <v/>
      </c>
      <c r="T51" s="126" t="str">
        <f t="shared" si="19"/>
        <v/>
      </c>
      <c r="U51" s="126" t="str">
        <f t="shared" si="19"/>
        <v/>
      </c>
      <c r="V51" s="126" t="str">
        <f t="shared" si="19"/>
        <v/>
      </c>
      <c r="W51" s="126" t="str">
        <f t="shared" si="19"/>
        <v/>
      </c>
      <c r="X51" s="126" t="str">
        <f t="shared" si="19"/>
        <v/>
      </c>
      <c r="Y51" s="126" t="str">
        <f t="shared" si="19"/>
        <v/>
      </c>
      <c r="Z51" s="126" t="str">
        <f t="shared" si="19"/>
        <v/>
      </c>
      <c r="AA51" s="126" t="str">
        <f t="shared" si="19"/>
        <v/>
      </c>
      <c r="AB51" s="126" t="str">
        <f t="shared" si="19"/>
        <v/>
      </c>
      <c r="AC51" s="126" t="str">
        <f t="shared" si="19"/>
        <v/>
      </c>
      <c r="AD51" s="126" t="str">
        <f t="shared" si="19"/>
        <v/>
      </c>
      <c r="AE51" s="126" t="str">
        <f t="shared" si="19"/>
        <v/>
      </c>
      <c r="AF51" s="126" t="str">
        <f t="shared" si="19"/>
        <v/>
      </c>
      <c r="AG51" s="126" t="str">
        <f t="shared" si="19"/>
        <v/>
      </c>
      <c r="AH51" s="126" t="str">
        <f t="shared" si="19"/>
        <v/>
      </c>
      <c r="AI51" s="489"/>
      <c r="AJ51" s="128"/>
      <c r="AK51" s="128"/>
      <c r="AL51" s="128"/>
      <c r="AM51" s="128"/>
      <c r="AN51" s="128"/>
      <c r="AO51" s="129"/>
      <c r="AP51" s="301"/>
      <c r="AR51" s="372"/>
      <c r="BB51" s="325" t="s">
        <v>353</v>
      </c>
      <c r="BC51" s="393" t="s">
        <v>914</v>
      </c>
      <c r="CJ51" s="13" t="s">
        <v>884</v>
      </c>
      <c r="CK51" s="326"/>
      <c r="CL51" s="326"/>
      <c r="CM51" s="326" t="str">
        <f t="shared" si="18"/>
        <v/>
      </c>
      <c r="CN51" s="326"/>
      <c r="CO51" s="326"/>
      <c r="CP51" s="326"/>
    </row>
    <row r="52" spans="2:94" ht="15" customHeight="1" x14ac:dyDescent="0.15">
      <c r="B52" s="523"/>
      <c r="C52" s="525" t="s">
        <v>604</v>
      </c>
      <c r="D52" s="526"/>
      <c r="E52" s="526"/>
      <c r="F52" s="526"/>
      <c r="G52" s="526"/>
      <c r="H52" s="526"/>
      <c r="I52" s="527"/>
      <c r="J52" s="490"/>
      <c r="K52" s="135"/>
      <c r="L52" s="135"/>
      <c r="M52" s="135"/>
      <c r="N52" s="135"/>
      <c r="O52" s="135"/>
      <c r="P52" s="135"/>
      <c r="Q52" s="135"/>
      <c r="R52" s="135"/>
      <c r="S52" s="135"/>
      <c r="T52" s="135"/>
      <c r="U52" s="135"/>
      <c r="V52" s="135"/>
      <c r="W52" s="135"/>
      <c r="X52" s="135"/>
      <c r="Y52" s="135"/>
      <c r="Z52" s="135"/>
      <c r="AA52" s="135"/>
      <c r="AB52" s="135"/>
      <c r="AC52" s="135"/>
      <c r="AD52" s="135"/>
      <c r="AE52" s="135"/>
      <c r="AF52" s="135"/>
      <c r="AG52" s="135"/>
      <c r="AH52" s="135"/>
      <c r="AI52" s="490"/>
      <c r="AJ52" s="492" t="s">
        <v>605</v>
      </c>
      <c r="AK52" s="492"/>
      <c r="AL52" s="492"/>
      <c r="AM52" s="492"/>
      <c r="AN52" s="492"/>
      <c r="AO52" s="493"/>
      <c r="AP52" s="301" t="s">
        <v>112</v>
      </c>
      <c r="CJ52" s="13" t="s">
        <v>885</v>
      </c>
      <c r="CK52" s="326"/>
      <c r="CL52" s="326"/>
      <c r="CM52" s="326" t="str">
        <f t="shared" si="18"/>
        <v/>
      </c>
      <c r="CN52" s="326"/>
      <c r="CO52" s="326"/>
      <c r="CP52" s="326"/>
    </row>
    <row r="53" spans="2:94" ht="12" customHeight="1" x14ac:dyDescent="0.15">
      <c r="B53" s="523"/>
      <c r="C53" s="545" t="str">
        <f>IF(COUNTIF(K53:AH53,"X")&gt;0,$BB$53,IF(COUNTIF(K53:AH53,"XX")&gt;0,$BC$53,IF(COUNTIF(K53:AH53,"XXX")&gt;0,$BD$53,IF(COUNTIF(K53:AH53,"!")&gt;0,$BE$53,IF(COUNTIF(K53:AH53,"!!")&gt;0,$BF$53,IF(COUNTIF(K53:AH53,"!!!")&gt;0,$BG$53,""))))))</f>
        <v/>
      </c>
      <c r="D53" s="546"/>
      <c r="E53" s="546"/>
      <c r="F53" s="546"/>
      <c r="G53" s="546"/>
      <c r="H53" s="546"/>
      <c r="I53" s="547"/>
      <c r="J53" s="280"/>
      <c r="K53" s="343" t="str">
        <f>IF(COUNTA(K49:K50,K52)&gt;1,"X",IF(AND(OR(K50&lt;&gt;"",K52&lt;&gt;""),OR(K43&lt;&gt;"",K44&lt;&gt;"",K46&lt;&gt;"")),"XX",IF(AND(OR(K32="O",K34&lt;&gt;"",K37&lt;&gt;""),OR(K49&lt;&gt;"",K50&lt;&gt;"",K52&lt;&gt;"")),"!!",
IF(AND(OR(バルブ!$R$22="B",バルブ!$R$22="H"),K54="",COUNTA(K49:K50,K52)&gt;0),"!!!",""))))</f>
        <v/>
      </c>
      <c r="L53" s="319" t="str">
        <f>IF(COUNTA(L49:L50,L52)&gt;1,"X",IF(AND(OR(L50&lt;&gt;"",L52&lt;&gt;""),OR(L43&lt;&gt;"",L44&lt;&gt;"",L46&lt;&gt;"")),"XX",IF(AND(OR(L32="O",L34&lt;&gt;"",L37&lt;&gt;""),OR(L49&lt;&gt;"",L50&lt;&gt;"",L52&lt;&gt;"")),"!!",
IF(AND(OR(バルブ!$R$22="B",バルブ!$R$22="H"),L54="",COUNTA(L49:L50,L52)&gt;0),"!!!",""))))</f>
        <v/>
      </c>
      <c r="M53" s="319" t="str">
        <f>IF(COUNTA(M49:M50,M52)&gt;1,"X",IF(AND(OR(M50&lt;&gt;"",M52&lt;&gt;""),OR(M43&lt;&gt;"",M44&lt;&gt;"",M46&lt;&gt;"")),"XX",IF(AND(OR(M32="O",M34&lt;&gt;"",M37&lt;&gt;""),OR(M49&lt;&gt;"",M50&lt;&gt;"",M52&lt;&gt;"")),"!!",
IF(AND(OR(バルブ!$R$22="B",バルブ!$R$22="H"),M54="",COUNTA(M49:M50,M52)&gt;0),"!!!",""))))</f>
        <v/>
      </c>
      <c r="N53" s="319" t="str">
        <f>IF(COUNTA(N49:N50,N52)&gt;1,"X",IF(AND(OR(N50&lt;&gt;"",N52&lt;&gt;""),OR(N43&lt;&gt;"",N44&lt;&gt;"",N46&lt;&gt;"")),"XX",IF(AND(OR(N32="O",N34&lt;&gt;"",N37&lt;&gt;""),OR(N49&lt;&gt;"",N50&lt;&gt;"",N52&lt;&gt;"")),"!!",
IF(AND(OR(バルブ!$R$22="B",バルブ!$R$22="H"),N54="",COUNTA(N49:N50,N52)&gt;0),"!!!",""))))</f>
        <v/>
      </c>
      <c r="O53" s="319" t="str">
        <f>IF(COUNTA(O49:O50,O52)&gt;1,"X",IF(AND(OR(O50&lt;&gt;"",O52&lt;&gt;""),OR(O43&lt;&gt;"",O44&lt;&gt;"",O46&lt;&gt;"")),"XX",IF(AND(OR(O32="O",O34&lt;&gt;"",O37&lt;&gt;""),OR(O49&lt;&gt;"",O50&lt;&gt;"",O52&lt;&gt;"")),"!!",
IF(AND(OR(バルブ!$R$22="B",バルブ!$R$22="H"),O54="",COUNTA(O49:O50,O52)&gt;0),"!!!",""))))</f>
        <v/>
      </c>
      <c r="P53" s="319" t="str">
        <f>IF(COUNTA(P49:P50,P52)&gt;1,"X",IF(AND(OR(P50&lt;&gt;"",P52&lt;&gt;""),OR(P43&lt;&gt;"",P44&lt;&gt;"",P46&lt;&gt;"")),"XX",IF(AND(OR(P32="O",P34&lt;&gt;"",P37&lt;&gt;""),OR(P49&lt;&gt;"",P50&lt;&gt;"",P52&lt;&gt;"")),"!!",
IF(AND(OR(バルブ!$R$22="B",バルブ!$R$22="H"),P54="",COUNTA(P49:P50,P52)&gt;0),"!!!",""))))</f>
        <v/>
      </c>
      <c r="Q53" s="319" t="str">
        <f>IF(COUNTA(Q49:Q50,Q52)&gt;1,"X",IF(AND(OR(Q50&lt;&gt;"",Q52&lt;&gt;""),OR(Q43&lt;&gt;"",Q44&lt;&gt;"",Q46&lt;&gt;"")),"XX",IF(AND(OR(Q32="O",Q34&lt;&gt;"",Q37&lt;&gt;""),OR(Q49&lt;&gt;"",Q50&lt;&gt;"",Q52&lt;&gt;"")),"!!",
IF(AND(OR(バルブ!$R$22="B",バルブ!$R$22="H"),Q54="",COUNTA(Q49:Q50,Q52)&gt;0),"!!!",""))))</f>
        <v/>
      </c>
      <c r="R53" s="319" t="str">
        <f>IF(COUNTA(R49:R50,R52)&gt;1,"X",IF(AND(OR(R50&lt;&gt;"",R52&lt;&gt;""),OR(R43&lt;&gt;"",R44&lt;&gt;"",R46&lt;&gt;"")),"XX",IF(AND(OR(R32="O",R34&lt;&gt;"",R37&lt;&gt;""),OR(R49&lt;&gt;"",R50&lt;&gt;"",R52&lt;&gt;"")),"!!",
IF(AND(OR(バルブ!$R$22="B",バルブ!$R$22="H"),R54="",COUNTA(R49:R50,R52)&gt;0),"!!!",""))))</f>
        <v/>
      </c>
      <c r="S53" s="319" t="str">
        <f>IF(COUNTA(S49:S50,S52)&gt;1,"X",IF(AND(OR(S50&lt;&gt;"",S52&lt;&gt;""),OR(S43&lt;&gt;"",S44&lt;&gt;"",S46&lt;&gt;"")),"XX",IF(AND(OR(S32="O",S34&lt;&gt;"",S37&lt;&gt;""),OR(S49&lt;&gt;"",S50&lt;&gt;"",S52&lt;&gt;"")),"!!",
IF(AND(OR(バルブ!$R$22="B",バルブ!$R$22="H"),S54="",COUNTA(S49:S50,S52)&gt;0),"!!!",""))))</f>
        <v/>
      </c>
      <c r="T53" s="319" t="str">
        <f>IF(COUNTA(T49:T50,T52)&gt;1,"X",IF(AND(OR(T50&lt;&gt;"",T52&lt;&gt;""),OR(T43&lt;&gt;"",T44&lt;&gt;"",T46&lt;&gt;"")),"XX",IF(AND(OR(T32="O",T34&lt;&gt;"",T37&lt;&gt;""),OR(T49&lt;&gt;"",T50&lt;&gt;"",T52&lt;&gt;"")),"!!",
IF(AND(OR(バルブ!$R$22="B",バルブ!$R$22="H"),T54="",COUNTA(T49:T50,T52)&gt;0),"!!!",""))))</f>
        <v/>
      </c>
      <c r="U53" s="319" t="str">
        <f>IF(COUNTA(U49:U50,U52)&gt;1,"X",IF(AND(OR(U50&lt;&gt;"",U52&lt;&gt;""),OR(U43&lt;&gt;"",U44&lt;&gt;"",U46&lt;&gt;"")),"XX",IF(AND(OR(U32="O",U34&lt;&gt;"",U37&lt;&gt;""),OR(U49&lt;&gt;"",U50&lt;&gt;"",U52&lt;&gt;"")),"!!",
IF(AND(OR(バルブ!$R$22="B",バルブ!$R$22="H"),U54="",COUNTA(U49:U50,U52)&gt;0),"!!!",""))))</f>
        <v/>
      </c>
      <c r="V53" s="319" t="str">
        <f>IF(COUNTA(V49:V50,V52)&gt;1,"X",IF(AND(OR(V50&lt;&gt;"",V52&lt;&gt;""),OR(V43&lt;&gt;"",V44&lt;&gt;"",V46&lt;&gt;"")),"XX",IF(AND(OR(V32="O",V34&lt;&gt;"",V37&lt;&gt;""),OR(V49&lt;&gt;"",V50&lt;&gt;"",V52&lt;&gt;"")),"!!",
IF(AND(OR(バルブ!$R$22="B",バルブ!$R$22="H"),V54="",COUNTA(V49:V50,V52)&gt;0),"!!!",""))))</f>
        <v/>
      </c>
      <c r="W53" s="319" t="str">
        <f>IF(COUNTA(W49:W50,W52)&gt;1,"X",IF(AND(OR(W50&lt;&gt;"",W52&lt;&gt;""),OR(W43&lt;&gt;"",W44&lt;&gt;"",W46&lt;&gt;"")),"XX",IF(AND(OR(W32="O",W34&lt;&gt;"",W37&lt;&gt;""),OR(W49&lt;&gt;"",W50&lt;&gt;"",W52&lt;&gt;"")),"!!",
IF(AND(OR(バルブ!$R$22="B",バルブ!$R$22="H"),W54="",COUNTA(W49:W50,W52)&gt;0),"!!!",""))))</f>
        <v/>
      </c>
      <c r="X53" s="319" t="str">
        <f>IF(COUNTA(X49:X50,X52)&gt;1,"X",IF(AND(OR(X50&lt;&gt;"",X52&lt;&gt;""),OR(X43&lt;&gt;"",X44&lt;&gt;"",X46&lt;&gt;"")),"XX",IF(AND(OR(X32="O",X34&lt;&gt;"",X37&lt;&gt;""),OR(X49&lt;&gt;"",X50&lt;&gt;"",X52&lt;&gt;"")),"!!",
IF(AND(OR(バルブ!$R$22="B",バルブ!$R$22="H"),X54="",COUNTA(X49:X50,X52)&gt;0),"!!!",""))))</f>
        <v/>
      </c>
      <c r="Y53" s="319" t="str">
        <f>IF(COUNTA(Y49:Y50,Y52)&gt;1,"X",IF(AND(OR(Y50&lt;&gt;"",Y52&lt;&gt;""),OR(Y43&lt;&gt;"",Y44&lt;&gt;"",Y46&lt;&gt;"")),"XX",IF(AND(OR(Y32="O",Y34&lt;&gt;"",Y37&lt;&gt;""),OR(Y49&lt;&gt;"",Y50&lt;&gt;"",Y52&lt;&gt;"")),"!!",
IF(AND(OR(バルブ!$R$22="B",バルブ!$R$22="H"),Y54="",COUNTA(Y49:Y50,Y52)&gt;0),"!!!",""))))</f>
        <v/>
      </c>
      <c r="Z53" s="319" t="str">
        <f>IF(COUNTA(Z49:Z50,Z52)&gt;1,"X",IF(AND(OR(Z50&lt;&gt;"",Z52&lt;&gt;""),OR(Z43&lt;&gt;"",Z44&lt;&gt;"",Z46&lt;&gt;"")),"XX",IF(AND(OR(Z32="O",Z34&lt;&gt;"",Z37&lt;&gt;""),OR(Z49&lt;&gt;"",Z50&lt;&gt;"",Z52&lt;&gt;"")),"!!",
IF(AND(OR(バルブ!$R$22="B",バルブ!$R$22="H"),Z54="",COUNTA(Z49:Z50,Z52)&gt;0),"!!!",""))))</f>
        <v/>
      </c>
      <c r="AA53" s="319" t="str">
        <f>IF(COUNTA(AA49:AA50,AA52)&gt;1,"X",IF(AND(OR(AA50&lt;&gt;"",AA52&lt;&gt;""),OR(AA43&lt;&gt;"",AA44&lt;&gt;"",AA46&lt;&gt;"")),"XX",IF(AND(OR(AA32="O",AA34&lt;&gt;"",AA37&lt;&gt;""),OR(AA49&lt;&gt;"",AA50&lt;&gt;"",AA52&lt;&gt;"")),"!!",
IF(AND(OR(バルブ!$R$22="B",バルブ!$R$22="H"),AA54="",COUNTA(AA49:AA50,AA52)&gt;0),"!!!",""))))</f>
        <v/>
      </c>
      <c r="AB53" s="319" t="str">
        <f>IF(COUNTA(AB49:AB50,AB52)&gt;1,"X",IF(AND(OR(AB50&lt;&gt;"",AB52&lt;&gt;""),OR(AB43&lt;&gt;"",AB44&lt;&gt;"",AB46&lt;&gt;"")),"XX",IF(AND(OR(AB32="O",AB34&lt;&gt;"",AB37&lt;&gt;""),OR(AB49&lt;&gt;"",AB50&lt;&gt;"",AB52&lt;&gt;"")),"!!",
IF(AND(OR(バルブ!$R$22="B",バルブ!$R$22="H"),AB54="",COUNTA(AB49:AB50,AB52)&gt;0),"!!!",""))))</f>
        <v/>
      </c>
      <c r="AC53" s="319" t="str">
        <f>IF(COUNTA(AC49:AC50,AC52)&gt;1,"X",IF(AND(OR(AC50&lt;&gt;"",AC52&lt;&gt;""),OR(AC43&lt;&gt;"",AC44&lt;&gt;"",AC46&lt;&gt;"")),"XX",IF(AND(OR(AC32="O",AC34&lt;&gt;"",AC37&lt;&gt;""),OR(AC49&lt;&gt;"",AC50&lt;&gt;"",AC52&lt;&gt;"")),"!!",
IF(AND(OR(バルブ!$R$22="B",バルブ!$R$22="H"),AC54="",COUNTA(AC49:AC50,AC52)&gt;0),"!!!",""))))</f>
        <v/>
      </c>
      <c r="AD53" s="319" t="str">
        <f>IF(COUNTA(AD49:AD50,AD52)&gt;1,"X",IF(AND(OR(AD50&lt;&gt;"",AD52&lt;&gt;""),OR(AD43&lt;&gt;"",AD44&lt;&gt;"",AD46&lt;&gt;"")),"XX",IF(AND(OR(AD32="O",AD34&lt;&gt;"",AD37&lt;&gt;""),OR(AD49&lt;&gt;"",AD50&lt;&gt;"",AD52&lt;&gt;"")),"!!",
IF(AND(OR(バルブ!$R$22="B",バルブ!$R$22="H"),AD54="",COUNTA(AD49:AD50,AD52)&gt;0),"!!!",""))))</f>
        <v/>
      </c>
      <c r="AE53" s="319" t="str">
        <f>IF(COUNTA(AE49:AE50,AE52)&gt;1,"X",IF(AND(OR(AE50&lt;&gt;"",AE52&lt;&gt;""),OR(AE43&lt;&gt;"",AE44&lt;&gt;"",AE46&lt;&gt;"")),"XX",IF(AND(OR(AE32="O",AE34&lt;&gt;"",AE37&lt;&gt;""),OR(AE49&lt;&gt;"",AE50&lt;&gt;"",AE52&lt;&gt;"")),"!!",
IF(AND(OR(バルブ!$R$22="B",バルブ!$R$22="H"),AE54="",COUNTA(AE49:AE50,AE52)&gt;0),"!!!",""))))</f>
        <v/>
      </c>
      <c r="AF53" s="319" t="str">
        <f>IF(COUNTA(AF49:AF50,AF52)&gt;1,"X",IF(AND(OR(AF50&lt;&gt;"",AF52&lt;&gt;""),OR(AF43&lt;&gt;"",AF44&lt;&gt;"",AF46&lt;&gt;"")),"XX",IF(AND(OR(AF32="O",AF34&lt;&gt;"",AF37&lt;&gt;""),OR(AF49&lt;&gt;"",AF50&lt;&gt;"",AF52&lt;&gt;"")),"!!",
IF(AND(OR(バルブ!$R$22="B",バルブ!$R$22="H"),AF54="",COUNTA(AF49:AF50,AF52)&gt;0),"!!!",""))))</f>
        <v/>
      </c>
      <c r="AG53" s="319" t="str">
        <f>IF(COUNTA(AG49:AG50,AG52)&gt;1,"X",IF(AND(OR(AG50&lt;&gt;"",AG52&lt;&gt;""),OR(AG43&lt;&gt;"",AG44&lt;&gt;"",AG46&lt;&gt;"")),"XX",IF(AND(OR(AG32="O",AG34&lt;&gt;"",AG37&lt;&gt;""),OR(AG49&lt;&gt;"",AG50&lt;&gt;"",AG52&lt;&gt;"")),"!!",
IF(AND(OR(バルブ!$R$22="B",バルブ!$R$22="H"),AG54="",COUNTA(AG49:AG50,AG52)&gt;0),"!!!",""))))</f>
        <v/>
      </c>
      <c r="AH53" s="344" t="str">
        <f>IF(COUNTA(AH49:AH50,AH52)&gt;1,"X",IF(AND(OR(AH50&lt;&gt;"",AH52&lt;&gt;""),OR(AH43&lt;&gt;"",AH44&lt;&gt;"",AH46&lt;&gt;"")),"XX",IF(AND(OR(AH32="O",AH34&lt;&gt;"",AH37&lt;&gt;""),OR(AH49&lt;&gt;"",AH50&lt;&gt;"",AH52&lt;&gt;"")),"!!",
IF(AND(OR(バルブ!$R$22="B",バルブ!$R$22="H"),AH54="",COUNTA(AH49:AH50,AH52)&gt;0),"!!!",""))))</f>
        <v/>
      </c>
      <c r="AI53" s="280"/>
      <c r="AJ53" s="202"/>
      <c r="AK53" s="197"/>
      <c r="AL53" s="197"/>
      <c r="AM53" s="197"/>
      <c r="AN53" s="197"/>
      <c r="AO53" s="198"/>
      <c r="AP53" s="305"/>
      <c r="BB53" s="325" t="s">
        <v>355</v>
      </c>
      <c r="BC53" s="325" t="s">
        <v>368</v>
      </c>
      <c r="BF53" s="325" t="s">
        <v>742</v>
      </c>
      <c r="BG53" s="367" t="s">
        <v>702</v>
      </c>
      <c r="CJ53" s="13" t="s">
        <v>886</v>
      </c>
      <c r="CK53" s="326"/>
      <c r="CL53" s="326"/>
      <c r="CM53" s="326" t="str">
        <f t="shared" si="18"/>
        <v/>
      </c>
      <c r="CN53" s="326"/>
      <c r="CO53" s="326"/>
      <c r="CP53" s="326"/>
    </row>
    <row r="54" spans="2:94" ht="15" customHeight="1" x14ac:dyDescent="0.15">
      <c r="B54" s="523"/>
      <c r="C54" s="587" t="s">
        <v>190</v>
      </c>
      <c r="D54" s="588"/>
      <c r="E54" s="588"/>
      <c r="F54" s="588"/>
      <c r="G54" s="588"/>
      <c r="H54" s="588"/>
      <c r="I54" s="589"/>
      <c r="J54" s="488" t="s">
        <v>394</v>
      </c>
      <c r="K54" s="200"/>
      <c r="L54" s="200"/>
      <c r="M54" s="200"/>
      <c r="N54" s="200"/>
      <c r="O54" s="200"/>
      <c r="P54" s="200"/>
      <c r="Q54" s="200"/>
      <c r="R54" s="200"/>
      <c r="S54" s="200"/>
      <c r="T54" s="200"/>
      <c r="U54" s="200"/>
      <c r="V54" s="200"/>
      <c r="W54" s="200"/>
      <c r="X54" s="200"/>
      <c r="Y54" s="200"/>
      <c r="Z54" s="200"/>
      <c r="AA54" s="201"/>
      <c r="AB54" s="201"/>
      <c r="AC54" s="201"/>
      <c r="AD54" s="201"/>
      <c r="AE54" s="201"/>
      <c r="AF54" s="201"/>
      <c r="AG54" s="201"/>
      <c r="AH54" s="201"/>
      <c r="AI54" s="488" t="s">
        <v>394</v>
      </c>
      <c r="AJ54" s="583" t="s">
        <v>606</v>
      </c>
      <c r="AK54" s="572"/>
      <c r="AL54" s="572"/>
      <c r="AM54" s="572"/>
      <c r="AN54" s="572"/>
      <c r="AO54" s="573"/>
      <c r="AP54" s="294" t="str">
        <f>IF(COUNTA(K54:AH54)=0,"",COUNTA(K54:AH54))</f>
        <v/>
      </c>
      <c r="CJ54" s="13" t="s">
        <v>887</v>
      </c>
      <c r="CK54" s="326"/>
      <c r="CL54" s="326"/>
      <c r="CM54" s="326" t="str">
        <f t="shared" si="18"/>
        <v/>
      </c>
      <c r="CN54" s="326"/>
      <c r="CO54" s="326"/>
      <c r="CP54" s="326"/>
    </row>
    <row r="55" spans="2:94" ht="12" customHeight="1" x14ac:dyDescent="0.15">
      <c r="B55" s="523"/>
      <c r="C55" s="566" t="str">
        <f>IF(COUNTIF(K55:AH55,"X*")&gt;0,$BB$57,"")</f>
        <v/>
      </c>
      <c r="D55" s="567"/>
      <c r="E55" s="567"/>
      <c r="F55" s="567"/>
      <c r="G55" s="567"/>
      <c r="H55" s="567"/>
      <c r="I55" s="568"/>
      <c r="J55" s="489"/>
      <c r="K55" s="131" t="str">
        <f>IF(AND(ベース!$R$7="10-",仕様書作成!K54&lt;&gt;""),"XX","")</f>
        <v/>
      </c>
      <c r="L55" s="131" t="str">
        <f>IF(AND(ベース!$R$7="10-",仕様書作成!L54&lt;&gt;""),"XX","")</f>
        <v/>
      </c>
      <c r="M55" s="131" t="str">
        <f>IF(AND(ベース!$R$7="10-",仕様書作成!M54&lt;&gt;""),"XX","")</f>
        <v/>
      </c>
      <c r="N55" s="131" t="str">
        <f>IF(AND(ベース!$R$7="10-",仕様書作成!N54&lt;&gt;""),"XX","")</f>
        <v/>
      </c>
      <c r="O55" s="131" t="str">
        <f>IF(AND(ベース!$R$7="10-",仕様書作成!O54&lt;&gt;""),"XX","")</f>
        <v/>
      </c>
      <c r="P55" s="131" t="str">
        <f>IF(AND(ベース!$R$7="10-",仕様書作成!P54&lt;&gt;""),"XX","")</f>
        <v/>
      </c>
      <c r="Q55" s="131" t="str">
        <f>IF(AND(ベース!$R$7="10-",仕様書作成!Q54&lt;&gt;""),"XX","")</f>
        <v/>
      </c>
      <c r="R55" s="131" t="str">
        <f>IF(AND(ベース!$R$7="10-",仕様書作成!R54&lt;&gt;""),"XX","")</f>
        <v/>
      </c>
      <c r="S55" s="131" t="str">
        <f>IF(AND(ベース!$R$7="10-",仕様書作成!S54&lt;&gt;""),"XX","")</f>
        <v/>
      </c>
      <c r="T55" s="131" t="str">
        <f>IF(AND(ベース!$R$7="10-",仕様書作成!T54&lt;&gt;""),"XX","")</f>
        <v/>
      </c>
      <c r="U55" s="131" t="str">
        <f>IF(AND(ベース!$R$7="10-",仕様書作成!U54&lt;&gt;""),"XX","")</f>
        <v/>
      </c>
      <c r="V55" s="131" t="str">
        <f>IF(AND(ベース!$R$7="10-",仕様書作成!V54&lt;&gt;""),"XX","")</f>
        <v/>
      </c>
      <c r="W55" s="131" t="str">
        <f>IF(AND(ベース!$R$7="10-",仕様書作成!W54&lt;&gt;""),"XX","")</f>
        <v/>
      </c>
      <c r="X55" s="131" t="str">
        <f>IF(AND(ベース!$R$7="10-",仕様書作成!X54&lt;&gt;""),"XX","")</f>
        <v/>
      </c>
      <c r="Y55" s="131" t="str">
        <f>IF(AND(ベース!$R$7="10-",仕様書作成!Y54&lt;&gt;""),"XX","")</f>
        <v/>
      </c>
      <c r="Z55" s="131" t="str">
        <f>IF(AND(ベース!$R$7="10-",仕様書作成!Z54&lt;&gt;""),"XX","")</f>
        <v/>
      </c>
      <c r="AA55" s="131" t="str">
        <f>IF(AND(ベース!$R$7="10-",仕様書作成!AA54&lt;&gt;""),"XX","")</f>
        <v/>
      </c>
      <c r="AB55" s="131" t="str">
        <f>IF(AND(ベース!$R$7="10-",仕様書作成!AB54&lt;&gt;""),"XX","")</f>
        <v/>
      </c>
      <c r="AC55" s="131" t="str">
        <f>IF(AND(ベース!$R$7="10-",仕様書作成!AC54&lt;&gt;""),"XX","")</f>
        <v/>
      </c>
      <c r="AD55" s="131" t="str">
        <f>IF(AND(ベース!$R$7="10-",仕様書作成!AD54&lt;&gt;""),"XX","")</f>
        <v/>
      </c>
      <c r="AE55" s="131" t="str">
        <f>IF(AND(ベース!$R$7="10-",仕様書作成!AE54&lt;&gt;""),"XX","")</f>
        <v/>
      </c>
      <c r="AF55" s="131" t="str">
        <f>IF(AND(ベース!$R$7="10-",仕様書作成!AF54&lt;&gt;""),"XX","")</f>
        <v/>
      </c>
      <c r="AG55" s="131" t="str">
        <f>IF(AND(ベース!$R$7="10-",仕様書作成!AG54&lt;&gt;""),"XX","")</f>
        <v/>
      </c>
      <c r="AH55" s="131" t="str">
        <f>IF(AND(ベース!$R$7="10-",仕様書作成!AH54&lt;&gt;""),"XX","")</f>
        <v/>
      </c>
      <c r="AI55" s="489"/>
      <c r="AJ55" s="566" t="str">
        <f>IF(COUNTIF(K55:AH55,"XX")&gt;0,$BD$57,"")</f>
        <v/>
      </c>
      <c r="AK55" s="567"/>
      <c r="AL55" s="567"/>
      <c r="AM55" s="567"/>
      <c r="AN55" s="567"/>
      <c r="AO55" s="630"/>
      <c r="AP55" s="294"/>
      <c r="BB55" s="325" t="s">
        <v>888</v>
      </c>
      <c r="BD55" s="325" t="s">
        <v>410</v>
      </c>
      <c r="CJ55" s="13" t="s">
        <v>889</v>
      </c>
      <c r="CK55" s="326"/>
      <c r="CL55" s="326"/>
      <c r="CM55" s="326" t="str">
        <f t="shared" si="18"/>
        <v/>
      </c>
      <c r="CN55" s="326"/>
      <c r="CO55" s="326"/>
      <c r="CP55" s="326"/>
    </row>
    <row r="56" spans="2:94" ht="15" customHeight="1" x14ac:dyDescent="0.15">
      <c r="B56" s="523"/>
      <c r="C56" s="587" t="s">
        <v>191</v>
      </c>
      <c r="D56" s="588"/>
      <c r="E56" s="588"/>
      <c r="F56" s="588"/>
      <c r="G56" s="588"/>
      <c r="H56" s="588"/>
      <c r="I56" s="589"/>
      <c r="J56" s="489"/>
      <c r="K56" s="176"/>
      <c r="L56" s="176"/>
      <c r="M56" s="176"/>
      <c r="N56" s="176"/>
      <c r="O56" s="176"/>
      <c r="P56" s="176"/>
      <c r="Q56" s="176"/>
      <c r="R56" s="176"/>
      <c r="S56" s="176"/>
      <c r="T56" s="176"/>
      <c r="U56" s="176"/>
      <c r="V56" s="176"/>
      <c r="W56" s="176"/>
      <c r="X56" s="176"/>
      <c r="Y56" s="176"/>
      <c r="Z56" s="176"/>
      <c r="AA56" s="177"/>
      <c r="AB56" s="177"/>
      <c r="AC56" s="177"/>
      <c r="AD56" s="177"/>
      <c r="AE56" s="177"/>
      <c r="AF56" s="177"/>
      <c r="AG56" s="177"/>
      <c r="AH56" s="177"/>
      <c r="AI56" s="489"/>
      <c r="AJ56" s="584" t="s">
        <v>607</v>
      </c>
      <c r="AK56" s="585"/>
      <c r="AL56" s="585"/>
      <c r="AM56" s="585"/>
      <c r="AN56" s="585"/>
      <c r="AO56" s="586"/>
      <c r="AP56" s="306" t="str">
        <f>IF(COUNTA(K56:AH56)=0,"",COUNTA(K56:AH56))</f>
        <v/>
      </c>
      <c r="CJ56" s="13" t="s">
        <v>890</v>
      </c>
      <c r="CK56" s="326"/>
      <c r="CL56" s="326"/>
      <c r="CM56" s="326" t="str">
        <f t="shared" si="18"/>
        <v/>
      </c>
      <c r="CN56" s="326"/>
      <c r="CO56" s="326"/>
      <c r="CP56" s="326"/>
    </row>
    <row r="57" spans="2:94" ht="12" customHeight="1" x14ac:dyDescent="0.15">
      <c r="B57" s="523"/>
      <c r="C57" s="566" t="str">
        <f>IF(COUNTIF(K57:AH57,"X*")&gt;0,$BB$57,"")</f>
        <v/>
      </c>
      <c r="D57" s="567"/>
      <c r="E57" s="567"/>
      <c r="F57" s="567"/>
      <c r="G57" s="567"/>
      <c r="H57" s="567"/>
      <c r="I57" s="568"/>
      <c r="J57" s="490"/>
      <c r="K57" s="131" t="str">
        <f>IF(AND(ベース!$R$7="10-",仕様書作成!K56&lt;&gt;""),"XX",IF(AND(K56&lt;&gt;"",OR(OR(K13=3,K13=5,K13="A",K13="B",K13="C"),K16&lt;&gt;"")),"X",""))</f>
        <v/>
      </c>
      <c r="L57" s="131" t="str">
        <f>IF(AND(ベース!$R$7="10-",仕様書作成!L56&lt;&gt;""),"XX",IF(AND(L56&lt;&gt;"",OR(OR(L13=3,L13=5,L13="A",L13="B",L13="C"),L16&lt;&gt;"")),"X",""))</f>
        <v/>
      </c>
      <c r="M57" s="131" t="str">
        <f>IF(AND(ベース!$R$7="10-",仕様書作成!M56&lt;&gt;""),"XX",IF(AND(M56&lt;&gt;"",OR(OR(M13=3,M13=5,M13="A",M13="B",M13="C"),M16&lt;&gt;"")),"X",""))</f>
        <v/>
      </c>
      <c r="N57" s="131" t="str">
        <f>IF(AND(ベース!$R$7="10-",仕様書作成!N56&lt;&gt;""),"XX",IF(AND(N56&lt;&gt;"",OR(OR(N13=3,N13=5,N13="A",N13="B",N13="C"),N16&lt;&gt;"")),"X",""))</f>
        <v/>
      </c>
      <c r="O57" s="131" t="str">
        <f>IF(AND(ベース!$R$7="10-",仕様書作成!O56&lt;&gt;""),"XX",IF(AND(O56&lt;&gt;"",OR(OR(O13=3,O13=5,O13="A",O13="B",O13="C"),O16&lt;&gt;"")),"X",""))</f>
        <v/>
      </c>
      <c r="P57" s="131" t="str">
        <f>IF(AND(ベース!$R$7="10-",仕様書作成!P56&lt;&gt;""),"XX",IF(AND(P56&lt;&gt;"",OR(OR(P13=3,P13=5,P13="A",P13="B",P13="C"),P16&lt;&gt;"")),"X",""))</f>
        <v/>
      </c>
      <c r="Q57" s="131" t="str">
        <f>IF(AND(ベース!$R$7="10-",仕様書作成!Q56&lt;&gt;""),"XX",IF(AND(Q56&lt;&gt;"",OR(OR(Q13=3,Q13=5,Q13="A",Q13="B",Q13="C"),Q16&lt;&gt;"")),"X",""))</f>
        <v/>
      </c>
      <c r="R57" s="131" t="str">
        <f>IF(AND(ベース!$R$7="10-",仕様書作成!R56&lt;&gt;""),"XX",IF(AND(R56&lt;&gt;"",OR(OR(R13=3,R13=5,R13="A",R13="B",R13="C"),R16&lt;&gt;"")),"X",""))</f>
        <v/>
      </c>
      <c r="S57" s="131" t="str">
        <f>IF(AND(ベース!$R$7="10-",仕様書作成!S56&lt;&gt;""),"XX",IF(AND(S56&lt;&gt;"",OR(OR(S13=3,S13=5,S13="A",S13="B",S13="C"),S16&lt;&gt;"")),"X",""))</f>
        <v/>
      </c>
      <c r="T57" s="131" t="str">
        <f>IF(AND(ベース!$R$7="10-",仕様書作成!T56&lt;&gt;""),"XX",IF(AND(T56&lt;&gt;"",OR(OR(T13=3,T13=5,T13="A",T13="B",T13="C"),T16&lt;&gt;"")),"X",""))</f>
        <v/>
      </c>
      <c r="U57" s="131" t="str">
        <f>IF(AND(ベース!$R$7="10-",仕様書作成!U56&lt;&gt;""),"XX",IF(AND(U56&lt;&gt;"",OR(OR(U13=3,U13=5,U13="A",U13="B",U13="C"),U16&lt;&gt;"")),"X",""))</f>
        <v/>
      </c>
      <c r="V57" s="131" t="str">
        <f>IF(AND(ベース!$R$7="10-",仕様書作成!V56&lt;&gt;""),"XX",IF(AND(V56&lt;&gt;"",OR(OR(V13=3,V13=5,V13="A",V13="B",V13="C"),V16&lt;&gt;"")),"X",""))</f>
        <v/>
      </c>
      <c r="W57" s="131" t="str">
        <f>IF(AND(ベース!$R$7="10-",仕様書作成!W56&lt;&gt;""),"XX",IF(AND(W56&lt;&gt;"",OR(OR(W13=3,W13=5,W13="A",W13="B",W13="C"),W16&lt;&gt;"")),"X",""))</f>
        <v/>
      </c>
      <c r="X57" s="131" t="str">
        <f>IF(AND(ベース!$R$7="10-",仕様書作成!X56&lt;&gt;""),"XX",IF(AND(X56&lt;&gt;"",OR(OR(X13=3,X13=5,X13="A",X13="B",X13="C"),X16&lt;&gt;"")),"X",""))</f>
        <v/>
      </c>
      <c r="Y57" s="131" t="str">
        <f>IF(AND(ベース!$R$7="10-",仕様書作成!Y56&lt;&gt;""),"XX",IF(AND(Y56&lt;&gt;"",OR(OR(Y13=3,Y13=5,Y13="A",Y13="B",Y13="C"),Y16&lt;&gt;"")),"X",""))</f>
        <v/>
      </c>
      <c r="Z57" s="131" t="str">
        <f>IF(AND(ベース!$R$7="10-",仕様書作成!Z56&lt;&gt;""),"XX",IF(AND(Z56&lt;&gt;"",OR(OR(Z13=3,Z13=5,Z13="A",Z13="B",Z13="C"),Z16&lt;&gt;"")),"X",""))</f>
        <v/>
      </c>
      <c r="AA57" s="131" t="str">
        <f>IF(AND(ベース!$R$7="10-",仕様書作成!AA56&lt;&gt;""),"XX",IF(AND(AA56&lt;&gt;"",OR(OR(AA13=3,AA13=5,AA13="A",AA13="B",AA13="C"),AA16&lt;&gt;"")),"X",""))</f>
        <v/>
      </c>
      <c r="AB57" s="131" t="str">
        <f>IF(AND(ベース!$R$7="10-",仕様書作成!AB56&lt;&gt;""),"XX",IF(AND(AB56&lt;&gt;"",OR(OR(AB13=3,AB13=5,AB13="A",AB13="B",AB13="C"),AB16&lt;&gt;"")),"X",""))</f>
        <v/>
      </c>
      <c r="AC57" s="131" t="str">
        <f>IF(AND(ベース!$R$7="10-",仕様書作成!AC56&lt;&gt;""),"XX",IF(AND(AC56&lt;&gt;"",OR(OR(AC13=3,AC13=5,AC13="A",AC13="B",AC13="C"),AC16&lt;&gt;"")),"X",""))</f>
        <v/>
      </c>
      <c r="AD57" s="131" t="str">
        <f>IF(AND(ベース!$R$7="10-",仕様書作成!AD56&lt;&gt;""),"XX",IF(AND(AD56&lt;&gt;"",OR(OR(AD13=3,AD13=5,AD13="A",AD13="B",AD13="C"),AD16&lt;&gt;"")),"X",""))</f>
        <v/>
      </c>
      <c r="AE57" s="131" t="str">
        <f>IF(AND(ベース!$R$7="10-",仕様書作成!AE56&lt;&gt;""),"XX",IF(AND(AE56&lt;&gt;"",OR(OR(AE13=3,AE13=5,AE13="A",AE13="B",AE13="C"),AE16&lt;&gt;"")),"X",""))</f>
        <v/>
      </c>
      <c r="AF57" s="131" t="str">
        <f>IF(AND(ベース!$R$7="10-",仕様書作成!AF56&lt;&gt;""),"XX",IF(AND(AF56&lt;&gt;"",OR(OR(AF13=3,AF13=5,AF13="A",AF13="B",AF13="C"),AF16&lt;&gt;"")),"X",""))</f>
        <v/>
      </c>
      <c r="AG57" s="131" t="str">
        <f>IF(AND(ベース!$R$7="10-",仕様書作成!AG56&lt;&gt;""),"XX",IF(AND(AG56&lt;&gt;"",OR(OR(AG13=3,AG13=5,AG13="A",AG13="B",AG13="C"),AG16&lt;&gt;"")),"X",""))</f>
        <v/>
      </c>
      <c r="AH57" s="131" t="str">
        <f>IF(AND(ベース!$R$7="10-",仕様書作成!AH56&lt;&gt;""),"XX",IF(AND(AH56&lt;&gt;"",OR(OR(AH13=3,AH13=5,AH13="A",AH13="B",AH13="C"),AH16&lt;&gt;"")),"X",""))</f>
        <v/>
      </c>
      <c r="AI57" s="490"/>
      <c r="AJ57" s="566" t="str">
        <f>IF(COUNTIF(K57:AH57,"XX")&gt;0,$BD$57,IF(COUNTIF(K57:AH57,"X")&gt;0,$BC$57,""))</f>
        <v/>
      </c>
      <c r="AK57" s="567"/>
      <c r="AL57" s="567"/>
      <c r="AM57" s="567"/>
      <c r="AN57" s="567"/>
      <c r="AO57" s="630"/>
      <c r="AP57" s="294"/>
      <c r="BB57" s="325" t="s">
        <v>888</v>
      </c>
      <c r="BC57" s="325" t="s">
        <v>452</v>
      </c>
      <c r="BD57" s="325" t="s">
        <v>410</v>
      </c>
      <c r="CJ57" s="13" t="s">
        <v>891</v>
      </c>
      <c r="CK57" s="326"/>
      <c r="CL57" s="326"/>
      <c r="CM57" s="326" t="str">
        <f t="shared" si="18"/>
        <v/>
      </c>
      <c r="CN57" s="326"/>
      <c r="CO57" s="326"/>
      <c r="CP57" s="326"/>
    </row>
    <row r="58" spans="2:94" ht="12" hidden="1" customHeight="1" x14ac:dyDescent="0.15">
      <c r="B58" s="523"/>
      <c r="C58" s="608" t="str">
        <f>IF(COUNTIF(K58:AH58,"X")&gt;0,$BB$58,IF(COUNTIF(K58:AH58,"XX")&gt;0,$BD$58,IF(COUNTIF(K58:AH58,"XXX")&gt;0,$BF$58,"")))</f>
        <v/>
      </c>
      <c r="D58" s="609"/>
      <c r="E58" s="609"/>
      <c r="F58" s="609"/>
      <c r="G58" s="609"/>
      <c r="H58" s="609"/>
      <c r="I58" s="610"/>
      <c r="J58" s="310"/>
      <c r="K58" s="125" t="str">
        <f>IF(AND(OR(K54="O",K56="O"),OR(K44&lt;&gt;"",K50&lt;&gt;"",K59="O")),"XXX",
IF(AND(K59="O",OR(AND(K43&lt;&gt;"",K49&lt;&gt;""),K44&lt;&gt;"",K46&lt;&gt;"",K50&lt;&gt;"",K52&lt;&gt;"",K54&lt;&gt;"",K56&lt;&gt;"")),"XXX",
IF(COUNTA(K43:K44,K46,K49:K50,K52,K54,K56,K59)&gt;3,"XXX",
IF(K32="O","",
IF(AND(OR(バルブ!$R$22="B",バルブ!$R$22="H"),K54="",COUNTA(K43:K44,K46,K49:K50,K52,K56,K59)&gt;0),"X","")))))</f>
        <v/>
      </c>
      <c r="L58" s="125" t="str">
        <f>IF(AND(OR(L54="O",L56="O"),OR(L44&lt;&gt;"",L50&lt;&gt;"",L59="O")),"XXX",
IF(AND(L59="O",OR(AND(L43&lt;&gt;"",L49&lt;&gt;""),L44&lt;&gt;"",L46&lt;&gt;"",L50&lt;&gt;"",L52&lt;&gt;"",L54&lt;&gt;"",L56&lt;&gt;"")),"XXX",
IF(COUNTA(L43:L44,L46,L49:L50,L52,L54,L56,L59)&gt;3,"XXX",
IF(L32="O","",
IF(AND(OR(バルブ!$R$22="B",バルブ!$R$22="H"),L54="",COUNTA(L43:L44,L46,L49:L50,L52,L56,L59)&gt;0),"X","")))))</f>
        <v/>
      </c>
      <c r="M58" s="125" t="str">
        <f>IF(AND(OR(M54="O",M56="O"),OR(M44&lt;&gt;"",M50&lt;&gt;"",M59="O")),"XXX",
IF(AND(M59="O",OR(AND(M43&lt;&gt;"",M49&lt;&gt;""),M44&lt;&gt;"",M46&lt;&gt;"",M50&lt;&gt;"",M52&lt;&gt;"",M54&lt;&gt;"",M56&lt;&gt;"")),"XXX",
IF(COUNTA(M43:M44,M46,M49:M50,M52,M54,M56,M59)&gt;3,"XXX",
IF(M32="O","",
IF(AND(OR(バルブ!$R$22="B",バルブ!$R$22="H"),M54="",COUNTA(M43:M44,M46,M49:M50,M52,M56,M59)&gt;0),"X","")))))</f>
        <v/>
      </c>
      <c r="N58" s="125" t="str">
        <f>IF(AND(OR(N54="O",N56="O"),OR(N44&lt;&gt;"",N50&lt;&gt;"",N59="O")),"XXX",
IF(AND(N59="O",OR(AND(N43&lt;&gt;"",N49&lt;&gt;""),N44&lt;&gt;"",N46&lt;&gt;"",N50&lt;&gt;"",N52&lt;&gt;"",N54&lt;&gt;"",N56&lt;&gt;"")),"XXX",
IF(COUNTA(N43:N44,N46,N49:N50,N52,N54,N56,N59)&gt;3,"XXX",
IF(N32="O","",
IF(AND(OR(バルブ!$R$22="B",バルブ!$R$22="H"),N54="",COUNTA(N43:N44,N46,N49:N50,N52,N56,N59)&gt;0),"X","")))))</f>
        <v/>
      </c>
      <c r="O58" s="125" t="str">
        <f>IF(AND(OR(O54="O",O56="O"),OR(O44&lt;&gt;"",O50&lt;&gt;"",O59="O")),"XXX",
IF(AND(O59="O",OR(AND(O43&lt;&gt;"",O49&lt;&gt;""),O44&lt;&gt;"",O46&lt;&gt;"",O50&lt;&gt;"",O52&lt;&gt;"",O54&lt;&gt;"",O56&lt;&gt;"")),"XXX",
IF(COUNTA(O43:O44,O46,O49:O50,O52,O54,O56,O59)&gt;3,"XXX",
IF(O32="O","",
IF(AND(OR(バルブ!$R$22="B",バルブ!$R$22="H"),O54="",COUNTA(O43:O44,O46,O49:O50,O52,O56,O59)&gt;0),"X","")))))</f>
        <v/>
      </c>
      <c r="P58" s="125" t="str">
        <f>IF(AND(OR(P54="O",P56="O"),OR(P44&lt;&gt;"",P50&lt;&gt;"",P59="O")),"XXX",
IF(AND(P59="O",OR(AND(P43&lt;&gt;"",P49&lt;&gt;""),P44&lt;&gt;"",P46&lt;&gt;"",P50&lt;&gt;"",P52&lt;&gt;"",P54&lt;&gt;"",P56&lt;&gt;"")),"XXX",
IF(COUNTA(P43:P44,P46,P49:P50,P52,P54,P56,P59)&gt;3,"XXX",
IF(P32="O","",
IF(AND(OR(バルブ!$R$22="B",バルブ!$R$22="H"),P54="",COUNTA(P43:P44,P46,P49:P50,P52,P56,P59)&gt;0),"X","")))))</f>
        <v/>
      </c>
      <c r="Q58" s="125" t="str">
        <f>IF(AND(OR(Q54="O",Q56="O"),OR(Q44&lt;&gt;"",Q50&lt;&gt;"",Q59="O")),"XXX",
IF(AND(Q59="O",OR(AND(Q43&lt;&gt;"",Q49&lt;&gt;""),Q44&lt;&gt;"",Q46&lt;&gt;"",Q50&lt;&gt;"",Q52&lt;&gt;"",Q54&lt;&gt;"",Q56&lt;&gt;"")),"XXX",
IF(COUNTA(Q43:Q44,Q46,Q49:Q50,Q52,Q54,Q56,Q59)&gt;3,"XXX",
IF(Q32="O","",
IF(AND(OR(バルブ!$R$22="B",バルブ!$R$22="H"),Q54="",COUNTA(Q43:Q44,Q46,Q49:Q50,Q52,Q56,Q59)&gt;0),"X","")))))</f>
        <v/>
      </c>
      <c r="R58" s="125" t="str">
        <f>IF(AND(OR(R54="O",R56="O"),OR(R44&lt;&gt;"",R50&lt;&gt;"",R59="O")),"XXX",
IF(AND(R59="O",OR(AND(R43&lt;&gt;"",R49&lt;&gt;""),R44&lt;&gt;"",R46&lt;&gt;"",R50&lt;&gt;"",R52&lt;&gt;"",R54&lt;&gt;"",R56&lt;&gt;"")),"XXX",
IF(COUNTA(R43:R44,R46,R49:R50,R52,R54,R56,R59)&gt;3,"XXX",
IF(R32="O","",
IF(AND(OR(バルブ!$R$22="B",バルブ!$R$22="H"),R54="",COUNTA(R43:R44,R46,R49:R50,R52,R56,R59)&gt;0),"X","")))))</f>
        <v/>
      </c>
      <c r="S58" s="125" t="str">
        <f>IF(AND(OR(S54="O",S56="O"),OR(S44&lt;&gt;"",S50&lt;&gt;"",S59="O")),"XXX",
IF(AND(S59="O",OR(AND(S43&lt;&gt;"",S49&lt;&gt;""),S44&lt;&gt;"",S46&lt;&gt;"",S50&lt;&gt;"",S52&lt;&gt;"",S54&lt;&gt;"",S56&lt;&gt;"")),"XXX",
IF(COUNTA(S43:S44,S46,S49:S50,S52,S54,S56,S59)&gt;3,"XXX",
IF(S32="O","",
IF(AND(OR(バルブ!$R$22="B",バルブ!$R$22="H"),S54="",COUNTA(S43:S44,S46,S49:S50,S52,S56,S59)&gt;0),"X","")))))</f>
        <v/>
      </c>
      <c r="T58" s="125" t="str">
        <f>IF(AND(OR(T54="O",T56="O"),OR(T44&lt;&gt;"",T50&lt;&gt;"",T59="O")),"XXX",
IF(AND(T59="O",OR(AND(T43&lt;&gt;"",T49&lt;&gt;""),T44&lt;&gt;"",T46&lt;&gt;"",T50&lt;&gt;"",T52&lt;&gt;"",T54&lt;&gt;"",T56&lt;&gt;"")),"XXX",
IF(COUNTA(T43:T44,T46,T49:T50,T52,T54,T56,T59)&gt;3,"XXX",
IF(T32="O","",
IF(AND(OR(バルブ!$R$22="B",バルブ!$R$22="H"),T54="",COUNTA(T43:T44,T46,T49:T50,T52,T56,T59)&gt;0),"X","")))))</f>
        <v/>
      </c>
      <c r="U58" s="125" t="str">
        <f>IF(AND(OR(U54="O",U56="O"),OR(U44&lt;&gt;"",U50&lt;&gt;"",U59="O")),"XXX",
IF(AND(U59="O",OR(AND(U43&lt;&gt;"",U49&lt;&gt;""),U44&lt;&gt;"",U46&lt;&gt;"",U50&lt;&gt;"",U52&lt;&gt;"",U54&lt;&gt;"",U56&lt;&gt;"")),"XXX",
IF(COUNTA(U43:U44,U46,U49:U50,U52,U54,U56,U59)&gt;3,"XXX",
IF(U32="O","",
IF(AND(OR(バルブ!$R$22="B",バルブ!$R$22="H"),U54="",COUNTA(U43:U44,U46,U49:U50,U52,U56,U59)&gt;0),"X","")))))</f>
        <v/>
      </c>
      <c r="V58" s="125" t="str">
        <f>IF(AND(OR(V54="O",V56="O"),OR(V44&lt;&gt;"",V50&lt;&gt;"",V59="O")),"XXX",
IF(AND(V59="O",OR(AND(V43&lt;&gt;"",V49&lt;&gt;""),V44&lt;&gt;"",V46&lt;&gt;"",V50&lt;&gt;"",V52&lt;&gt;"",V54&lt;&gt;"",V56&lt;&gt;"")),"XXX",
IF(COUNTA(V43:V44,V46,V49:V50,V52,V54,V56,V59)&gt;3,"XXX",
IF(V32="O","",
IF(AND(OR(バルブ!$R$22="B",バルブ!$R$22="H"),V54="",COUNTA(V43:V44,V46,V49:V50,V52,V56,V59)&gt;0),"X","")))))</f>
        <v/>
      </c>
      <c r="W58" s="125" t="str">
        <f>IF(AND(OR(W54="O",W56="O"),OR(W44&lt;&gt;"",W50&lt;&gt;"",W59="O")),"XXX",
IF(AND(W59="O",OR(AND(W43&lt;&gt;"",W49&lt;&gt;""),W44&lt;&gt;"",W46&lt;&gt;"",W50&lt;&gt;"",W52&lt;&gt;"",W54&lt;&gt;"",W56&lt;&gt;"")),"XXX",
IF(COUNTA(W43:W44,W46,W49:W50,W52,W54,W56,W59)&gt;3,"XXX",
IF(W32="O","",
IF(AND(OR(バルブ!$R$22="B",バルブ!$R$22="H"),W54="",COUNTA(W43:W44,W46,W49:W50,W52,W56,W59)&gt;0),"X","")))))</f>
        <v/>
      </c>
      <c r="X58" s="125" t="str">
        <f>IF(AND(OR(X54="O",X56="O"),OR(X44&lt;&gt;"",X50&lt;&gt;"",X59="O")),"XXX",
IF(AND(X59="O",OR(AND(X43&lt;&gt;"",X49&lt;&gt;""),X44&lt;&gt;"",X46&lt;&gt;"",X50&lt;&gt;"",X52&lt;&gt;"",X54&lt;&gt;"",X56&lt;&gt;"")),"XXX",
IF(COUNTA(X43:X44,X46,X49:X50,X52,X54,X56,X59)&gt;3,"XXX",
IF(X32="O","",
IF(AND(OR(バルブ!$R$22="B",バルブ!$R$22="H"),X54="",COUNTA(X43:X44,X46,X49:X50,X52,X56,X59)&gt;0),"X","")))))</f>
        <v/>
      </c>
      <c r="Y58" s="125" t="str">
        <f>IF(AND(OR(Y54="O",Y56="O"),OR(Y44&lt;&gt;"",Y50&lt;&gt;"",Y59="O")),"XXX",
IF(AND(Y59="O",OR(AND(Y43&lt;&gt;"",Y49&lt;&gt;""),Y44&lt;&gt;"",Y46&lt;&gt;"",Y50&lt;&gt;"",Y52&lt;&gt;"",Y54&lt;&gt;"",Y56&lt;&gt;"")),"XXX",
IF(COUNTA(Y43:Y44,Y46,Y49:Y50,Y52,Y54,Y56,Y59)&gt;3,"XXX",
IF(Y32="O","",
IF(AND(OR(バルブ!$R$22="B",バルブ!$R$22="H"),Y54="",COUNTA(Y43:Y44,Y46,Y49:Y50,Y52,Y56,Y59)&gt;0),"X","")))))</f>
        <v/>
      </c>
      <c r="Z58" s="125" t="str">
        <f>IF(AND(OR(Z54="O",Z56="O"),OR(Z44&lt;&gt;"",Z50&lt;&gt;"",Z59="O")),"XXX",
IF(AND(Z59="O",OR(AND(Z43&lt;&gt;"",Z49&lt;&gt;""),Z44&lt;&gt;"",Z46&lt;&gt;"",Z50&lt;&gt;"",Z52&lt;&gt;"",Z54&lt;&gt;"",Z56&lt;&gt;"")),"XXX",
IF(COUNTA(Z43:Z44,Z46,Z49:Z50,Z52,Z54,Z56,Z59)&gt;3,"XXX",
IF(Z32="O","",
IF(AND(OR(バルブ!$R$22="B",バルブ!$R$22="H"),Z54="",COUNTA(Z43:Z44,Z46,Z49:Z50,Z52,Z56,Z59)&gt;0),"X","")))))</f>
        <v/>
      </c>
      <c r="AA58" s="125" t="str">
        <f>IF(AND(OR(AA54="O",AA56="O"),OR(AA44&lt;&gt;"",AA50&lt;&gt;"",AA59="O")),"XXX",
IF(AND(AA59="O",OR(AND(AA43&lt;&gt;"",AA49&lt;&gt;""),AA44&lt;&gt;"",AA46&lt;&gt;"",AA50&lt;&gt;"",AA52&lt;&gt;"",AA54&lt;&gt;"",AA56&lt;&gt;"")),"XXX",
IF(COUNTA(AA43:AA44,AA46,AA49:AA50,AA52,AA54,AA56,AA59)&gt;3,"XXX",
IF(AA32="O","",
IF(AND(OR(バルブ!$R$22="B",バルブ!$R$22="H"),AA54="",COUNTA(AA43:AA44,AA46,AA49:AA50,AA52,AA56,AA59)&gt;0),"X","")))))</f>
        <v/>
      </c>
      <c r="AB58" s="125" t="str">
        <f>IF(AND(OR(AB54="O",AB56="O"),OR(AB44&lt;&gt;"",AB50&lt;&gt;"",AB59="O")),"XXX",
IF(AND(AB59="O",OR(AND(AB43&lt;&gt;"",AB49&lt;&gt;""),AB44&lt;&gt;"",AB46&lt;&gt;"",AB50&lt;&gt;"",AB52&lt;&gt;"",AB54&lt;&gt;"",AB56&lt;&gt;"")),"XXX",
IF(COUNTA(AB43:AB44,AB46,AB49:AB50,AB52,AB54,AB56,AB59)&gt;3,"XXX",
IF(AB32="O","",
IF(AND(OR(バルブ!$R$22="B",バルブ!$R$22="H"),AB54="",COUNTA(AB43:AB44,AB46,AB49:AB50,AB52,AB56,AB59)&gt;0),"X","")))))</f>
        <v/>
      </c>
      <c r="AC58" s="125" t="str">
        <f>IF(AND(OR(AC54="O",AC56="O"),OR(AC44&lt;&gt;"",AC50&lt;&gt;"",AC59="O")),"XXX",
IF(AND(AC59="O",OR(AND(AC43&lt;&gt;"",AC49&lt;&gt;""),AC44&lt;&gt;"",AC46&lt;&gt;"",AC50&lt;&gt;"",AC52&lt;&gt;"",AC54&lt;&gt;"",AC56&lt;&gt;"")),"XXX",
IF(COUNTA(AC43:AC44,AC46,AC49:AC50,AC52,AC54,AC56,AC59)&gt;3,"XXX",
IF(AC32="O","",
IF(AND(OR(バルブ!$R$22="B",バルブ!$R$22="H"),AC54="",COUNTA(AC43:AC44,AC46,AC49:AC50,AC52,AC56,AC59)&gt;0),"X","")))))</f>
        <v/>
      </c>
      <c r="AD58" s="125" t="str">
        <f>IF(AND(OR(AD54="O",AD56="O"),OR(AD44&lt;&gt;"",AD50&lt;&gt;"",AD59="O")),"XXX",
IF(AND(AD59="O",OR(AND(AD43&lt;&gt;"",AD49&lt;&gt;""),AD44&lt;&gt;"",AD46&lt;&gt;"",AD50&lt;&gt;"",AD52&lt;&gt;"",AD54&lt;&gt;"",AD56&lt;&gt;"")),"XXX",
IF(COUNTA(AD43:AD44,AD46,AD49:AD50,AD52,AD54,AD56,AD59)&gt;3,"XXX",
IF(AD32="O","",
IF(AND(OR(バルブ!$R$22="B",バルブ!$R$22="H"),AD54="",COUNTA(AD43:AD44,AD46,AD49:AD50,AD52,AD56,AD59)&gt;0),"X","")))))</f>
        <v/>
      </c>
      <c r="AE58" s="125" t="str">
        <f>IF(AND(OR(AE54="O",AE56="O"),OR(AE44&lt;&gt;"",AE50&lt;&gt;"",AE59="O")),"XXX",
IF(AND(AE59="O",OR(AND(AE43&lt;&gt;"",AE49&lt;&gt;""),AE44&lt;&gt;"",AE46&lt;&gt;"",AE50&lt;&gt;"",AE52&lt;&gt;"",AE54&lt;&gt;"",AE56&lt;&gt;"")),"XXX",
IF(COUNTA(AE43:AE44,AE46,AE49:AE50,AE52,AE54,AE56,AE59)&gt;3,"XXX",
IF(AE32="O","",
IF(AND(OR(バルブ!$R$22="B",バルブ!$R$22="H"),AE54="",COUNTA(AE43:AE44,AE46,AE49:AE50,AE52,AE56,AE59)&gt;0),"X","")))))</f>
        <v/>
      </c>
      <c r="AF58" s="125" t="str">
        <f>IF(AND(OR(AF54="O",AF56="O"),OR(AF44&lt;&gt;"",AF50&lt;&gt;"",AF59="O")),"XXX",
IF(AND(AF59="O",OR(AND(AF43&lt;&gt;"",AF49&lt;&gt;""),AF44&lt;&gt;"",AF46&lt;&gt;"",AF50&lt;&gt;"",AF52&lt;&gt;"",AF54&lt;&gt;"",AF56&lt;&gt;"")),"XXX",
IF(COUNTA(AF43:AF44,AF46,AF49:AF50,AF52,AF54,AF56,AF59)&gt;3,"XXX",
IF(AF32="O","",
IF(AND(OR(バルブ!$R$22="B",バルブ!$R$22="H"),AF54="",COUNTA(AF43:AF44,AF46,AF49:AF50,AF52,AF56,AF59)&gt;0),"X","")))))</f>
        <v/>
      </c>
      <c r="AG58" s="125" t="str">
        <f>IF(AND(OR(AG54="O",AG56="O"),OR(AG44&lt;&gt;"",AG50&lt;&gt;"",AG59="O")),"XXX",
IF(AND(AG59="O",OR(AND(AG43&lt;&gt;"",AG49&lt;&gt;""),AG44&lt;&gt;"",AG46&lt;&gt;"",AG50&lt;&gt;"",AG52&lt;&gt;"",AG54&lt;&gt;"",AG56&lt;&gt;"")),"XXX",
IF(COUNTA(AG43:AG44,AG46,AG49:AG50,AG52,AG54,AG56,AG59)&gt;3,"XXX",
IF(AG32="O","",
IF(AND(OR(バルブ!$R$22="B",バルブ!$R$22="H"),AG54="",COUNTA(AG43:AG44,AG46,AG49:AG50,AG52,AG56,AG59)&gt;0),"X","")))))</f>
        <v/>
      </c>
      <c r="AH58" s="125" t="str">
        <f>IF(AND(OR(AH54="O",AH56="O"),OR(AH44&lt;&gt;"",AH50&lt;&gt;"",AH59="O")),"XXX",
IF(AND(AH59="O",OR(AND(AH43&lt;&gt;"",AH49&lt;&gt;""),AH44&lt;&gt;"",AH46&lt;&gt;"",AH50&lt;&gt;"",AH52&lt;&gt;"",AH54&lt;&gt;"",AH56&lt;&gt;"")),"XXX",
IF(COUNTA(AH43:AH44,AH46,AH49:AH50,AH52,AH54,AH56,AH59)&gt;3,"XXX",
IF(AH32="O","",
IF(AND(OR(バルブ!$R$22="B",バルブ!$R$22="H"),AH54="",COUNTA(AH43:AH44,AH46,AH49:AH50,AH52,AH56,AH59)&gt;0),"X","")))))</f>
        <v/>
      </c>
      <c r="AI58" s="310"/>
      <c r="AJ58" s="608" t="str">
        <f>IF(COUNTIF(K58:AH58,"X")&gt;0,$BC$58,"")</f>
        <v/>
      </c>
      <c r="AK58" s="609"/>
      <c r="AL58" s="609"/>
      <c r="AM58" s="609"/>
      <c r="AN58" s="609"/>
      <c r="AO58" s="637"/>
      <c r="AP58" s="306"/>
      <c r="BB58" s="325" t="s">
        <v>356</v>
      </c>
      <c r="BC58" s="325" t="s">
        <v>892</v>
      </c>
      <c r="BD58" s="325" t="s">
        <v>893</v>
      </c>
      <c r="BF58" s="325" t="s">
        <v>818</v>
      </c>
      <c r="CJ58" s="13" t="s">
        <v>894</v>
      </c>
      <c r="CK58" s="326"/>
      <c r="CL58" s="326"/>
      <c r="CM58" s="326" t="str">
        <f t="shared" si="18"/>
        <v/>
      </c>
      <c r="CN58" s="326"/>
      <c r="CO58" s="326"/>
      <c r="CP58" s="326"/>
    </row>
    <row r="59" spans="2:94" ht="15" customHeight="1" x14ac:dyDescent="0.15">
      <c r="B59" s="523"/>
      <c r="C59" s="531" t="s">
        <v>608</v>
      </c>
      <c r="D59" s="621"/>
      <c r="E59" s="621"/>
      <c r="F59" s="621"/>
      <c r="G59" s="621"/>
      <c r="H59" s="621"/>
      <c r="I59" s="622"/>
      <c r="J59" s="346"/>
      <c r="K59" s="311"/>
      <c r="L59" s="312"/>
      <c r="M59" s="312"/>
      <c r="N59" s="312"/>
      <c r="O59" s="312"/>
      <c r="P59" s="312"/>
      <c r="Q59" s="312"/>
      <c r="R59" s="312"/>
      <c r="S59" s="312"/>
      <c r="T59" s="312"/>
      <c r="U59" s="312"/>
      <c r="V59" s="312"/>
      <c r="W59" s="312"/>
      <c r="X59" s="312"/>
      <c r="Y59" s="312"/>
      <c r="Z59" s="312"/>
      <c r="AA59" s="312"/>
      <c r="AB59" s="312"/>
      <c r="AC59" s="312"/>
      <c r="AD59" s="312"/>
      <c r="AE59" s="312"/>
      <c r="AF59" s="312"/>
      <c r="AG59" s="312"/>
      <c r="AH59" s="313"/>
      <c r="AI59" s="346"/>
      <c r="AJ59" s="491" t="s">
        <v>609</v>
      </c>
      <c r="AK59" s="626"/>
      <c r="AL59" s="626"/>
      <c r="AM59" s="626"/>
      <c r="AN59" s="626"/>
      <c r="AO59" s="627"/>
      <c r="AP59" s="347" t="str">
        <f>IF(COUNTA(K59:AH59)=0,"",COUNTA(K59:AH59))</f>
        <v/>
      </c>
      <c r="BQ59" s="367" t="s">
        <v>335</v>
      </c>
      <c r="CJ59" s="13" t="s">
        <v>895</v>
      </c>
      <c r="CK59" s="326"/>
      <c r="CL59" s="326"/>
      <c r="CM59" s="326" t="str">
        <f t="shared" si="18"/>
        <v/>
      </c>
      <c r="CN59" s="326"/>
      <c r="CO59" s="326"/>
      <c r="CP59" s="326"/>
    </row>
    <row r="60" spans="2:94" ht="15" customHeight="1" x14ac:dyDescent="0.15">
      <c r="B60" s="523"/>
      <c r="C60" s="560" t="str">
        <f>IF(COUNTIF(K59:AH59,"O")&gt;0,BB60,"")</f>
        <v/>
      </c>
      <c r="D60" s="619"/>
      <c r="E60" s="619"/>
      <c r="F60" s="619"/>
      <c r="G60" s="619"/>
      <c r="H60" s="619"/>
      <c r="I60" s="620"/>
      <c r="J60" s="310"/>
      <c r="K60" s="311"/>
      <c r="L60" s="312"/>
      <c r="M60" s="312"/>
      <c r="N60" s="312"/>
      <c r="O60" s="312"/>
      <c r="P60" s="312"/>
      <c r="Q60" s="312"/>
      <c r="R60" s="312"/>
      <c r="S60" s="312"/>
      <c r="T60" s="312"/>
      <c r="U60" s="312"/>
      <c r="V60" s="312"/>
      <c r="W60" s="312"/>
      <c r="X60" s="312"/>
      <c r="Y60" s="312"/>
      <c r="Z60" s="312"/>
      <c r="AA60" s="312"/>
      <c r="AB60" s="312"/>
      <c r="AC60" s="312"/>
      <c r="AD60" s="312"/>
      <c r="AE60" s="312"/>
      <c r="AF60" s="312"/>
      <c r="AG60" s="312"/>
      <c r="AH60" s="313"/>
      <c r="AI60" s="310"/>
      <c r="AJ60" s="583"/>
      <c r="AK60" s="633"/>
      <c r="AL60" s="633"/>
      <c r="AM60" s="633"/>
      <c r="AN60" s="633"/>
      <c r="AO60" s="634"/>
      <c r="AP60" s="294"/>
      <c r="BB60" s="325" t="s">
        <v>610</v>
      </c>
      <c r="BQ60" s="367" t="s">
        <v>896</v>
      </c>
      <c r="BR60" s="373" t="s">
        <v>897</v>
      </c>
      <c r="BS60" s="367" t="s">
        <v>898</v>
      </c>
      <c r="BU60" s="367" t="s">
        <v>896</v>
      </c>
      <c r="BV60" s="373" t="s">
        <v>899</v>
      </c>
      <c r="BW60" s="367" t="s">
        <v>900</v>
      </c>
      <c r="CJ60" s="13" t="s">
        <v>901</v>
      </c>
      <c r="CK60" s="326"/>
      <c r="CL60" s="326"/>
      <c r="CM60" s="326" t="str">
        <f t="shared" si="18"/>
        <v/>
      </c>
      <c r="CN60" s="326"/>
      <c r="CO60" s="326"/>
      <c r="CP60" s="326"/>
    </row>
    <row r="61" spans="2:94" ht="12" customHeight="1" x14ac:dyDescent="0.15">
      <c r="B61" s="523"/>
      <c r="C61" s="525"/>
      <c r="D61" s="604"/>
      <c r="E61" s="604"/>
      <c r="F61" s="604"/>
      <c r="G61" s="604"/>
      <c r="H61" s="604"/>
      <c r="I61" s="605"/>
      <c r="J61" s="314"/>
      <c r="K61" s="315" t="str">
        <f>IF(AND(K59&lt;&gt;"",K64&lt;&gt;"X"),$BB$62,"")</f>
        <v/>
      </c>
      <c r="L61" s="316" t="str">
        <f t="shared" ref="L61:AH61" si="20">IF(AND(L59&lt;&gt;"",L64&lt;&gt;"X"),$BB$62,"")</f>
        <v/>
      </c>
      <c r="M61" s="316" t="str">
        <f t="shared" si="20"/>
        <v/>
      </c>
      <c r="N61" s="316" t="str">
        <f t="shared" si="20"/>
        <v/>
      </c>
      <c r="O61" s="316" t="str">
        <f t="shared" si="20"/>
        <v/>
      </c>
      <c r="P61" s="316" t="str">
        <f t="shared" si="20"/>
        <v/>
      </c>
      <c r="Q61" s="316" t="str">
        <f t="shared" si="20"/>
        <v/>
      </c>
      <c r="R61" s="316" t="str">
        <f t="shared" si="20"/>
        <v/>
      </c>
      <c r="S61" s="316" t="str">
        <f t="shared" si="20"/>
        <v/>
      </c>
      <c r="T61" s="316" t="str">
        <f t="shared" si="20"/>
        <v/>
      </c>
      <c r="U61" s="316" t="str">
        <f t="shared" si="20"/>
        <v/>
      </c>
      <c r="V61" s="316" t="str">
        <f t="shared" si="20"/>
        <v/>
      </c>
      <c r="W61" s="316" t="str">
        <f t="shared" si="20"/>
        <v/>
      </c>
      <c r="X61" s="316" t="str">
        <f t="shared" si="20"/>
        <v/>
      </c>
      <c r="Y61" s="316" t="str">
        <f t="shared" si="20"/>
        <v/>
      </c>
      <c r="Z61" s="316" t="str">
        <f t="shared" si="20"/>
        <v/>
      </c>
      <c r="AA61" s="316" t="str">
        <f t="shared" si="20"/>
        <v/>
      </c>
      <c r="AB61" s="316" t="str">
        <f t="shared" si="20"/>
        <v/>
      </c>
      <c r="AC61" s="316" t="str">
        <f t="shared" si="20"/>
        <v/>
      </c>
      <c r="AD61" s="316" t="str">
        <f t="shared" si="20"/>
        <v/>
      </c>
      <c r="AE61" s="316" t="str">
        <f t="shared" si="20"/>
        <v/>
      </c>
      <c r="AF61" s="316" t="str">
        <f t="shared" si="20"/>
        <v/>
      </c>
      <c r="AG61" s="316" t="str">
        <f t="shared" si="20"/>
        <v/>
      </c>
      <c r="AH61" s="317" t="str">
        <f t="shared" si="20"/>
        <v/>
      </c>
      <c r="AI61" s="314"/>
      <c r="AJ61" s="624"/>
      <c r="AK61" s="628"/>
      <c r="AL61" s="628"/>
      <c r="AM61" s="628"/>
      <c r="AN61" s="628"/>
      <c r="AO61" s="629"/>
      <c r="AP61" s="318"/>
      <c r="BB61" s="325" t="s">
        <v>611</v>
      </c>
      <c r="BR61" s="373"/>
      <c r="BV61" s="373"/>
      <c r="CJ61" s="13" t="s">
        <v>902</v>
      </c>
      <c r="CK61" s="326"/>
      <c r="CL61" s="326"/>
      <c r="CM61" s="326" t="str">
        <f t="shared" si="18"/>
        <v/>
      </c>
      <c r="CN61" s="326"/>
      <c r="CO61" s="326"/>
      <c r="CP61" s="326"/>
    </row>
    <row r="62" spans="2:94" ht="15" customHeight="1" x14ac:dyDescent="0.15">
      <c r="B62" s="523"/>
      <c r="C62" s="590" t="str">
        <f>IF(COUNTIF(K59:AH59,"O")&gt;0,BC62,"")</f>
        <v/>
      </c>
      <c r="D62" s="617"/>
      <c r="E62" s="617"/>
      <c r="F62" s="617"/>
      <c r="G62" s="617"/>
      <c r="H62" s="617"/>
      <c r="I62" s="618"/>
      <c r="J62" s="310"/>
      <c r="K62" s="311"/>
      <c r="L62" s="312"/>
      <c r="M62" s="312"/>
      <c r="N62" s="312"/>
      <c r="O62" s="312"/>
      <c r="P62" s="312"/>
      <c r="Q62" s="312"/>
      <c r="R62" s="312"/>
      <c r="S62" s="312"/>
      <c r="T62" s="312"/>
      <c r="U62" s="312"/>
      <c r="V62" s="312"/>
      <c r="W62" s="312"/>
      <c r="X62" s="312"/>
      <c r="Y62" s="312"/>
      <c r="Z62" s="312"/>
      <c r="AA62" s="312"/>
      <c r="AB62" s="312"/>
      <c r="AC62" s="312"/>
      <c r="AD62" s="312"/>
      <c r="AE62" s="312"/>
      <c r="AF62" s="312"/>
      <c r="AG62" s="312"/>
      <c r="AH62" s="313"/>
      <c r="AI62" s="310"/>
      <c r="AJ62" s="583"/>
      <c r="AK62" s="633"/>
      <c r="AL62" s="633"/>
      <c r="AM62" s="633"/>
      <c r="AN62" s="633"/>
      <c r="AO62" s="634"/>
      <c r="AP62" s="294"/>
      <c r="BB62" s="13" t="s">
        <v>612</v>
      </c>
      <c r="BC62" s="101" t="s">
        <v>613</v>
      </c>
      <c r="BD62"/>
      <c r="BE62"/>
      <c r="BF62"/>
      <c r="BG62"/>
      <c r="BH62"/>
      <c r="BI62"/>
      <c r="BQ62" s="367" t="s">
        <v>878</v>
      </c>
      <c r="BR62" s="367" t="s">
        <v>903</v>
      </c>
      <c r="BS62" s="367" t="s">
        <v>904</v>
      </c>
      <c r="CJ62" s="13" t="s">
        <v>905</v>
      </c>
      <c r="CK62" s="326"/>
      <c r="CL62" s="326"/>
      <c r="CM62" s="326" t="str">
        <f t="shared" si="18"/>
        <v/>
      </c>
      <c r="CN62" s="326"/>
      <c r="CO62" s="326"/>
      <c r="CP62" s="326"/>
    </row>
    <row r="63" spans="2:94" ht="12" customHeight="1" x14ac:dyDescent="0.15">
      <c r="B63" s="523"/>
      <c r="C63" s="525"/>
      <c r="D63" s="604"/>
      <c r="E63" s="604"/>
      <c r="F63" s="604"/>
      <c r="G63" s="604"/>
      <c r="H63" s="604"/>
      <c r="I63" s="605"/>
      <c r="J63" s="314"/>
      <c r="K63" s="315" t="str">
        <f>IF(AND(K59&lt;&gt;"",K64&lt;&gt;"X"),$BC$63,"")</f>
        <v/>
      </c>
      <c r="L63" s="316" t="str">
        <f t="shared" ref="L63:AH63" si="21">IF(AND(L59&lt;&gt;"",L64&lt;&gt;"X"),$BC$63,"")</f>
        <v/>
      </c>
      <c r="M63" s="316" t="str">
        <f t="shared" si="21"/>
        <v/>
      </c>
      <c r="N63" s="316" t="str">
        <f t="shared" si="21"/>
        <v/>
      </c>
      <c r="O63" s="316" t="str">
        <f t="shared" si="21"/>
        <v/>
      </c>
      <c r="P63" s="316" t="str">
        <f t="shared" si="21"/>
        <v/>
      </c>
      <c r="Q63" s="316" t="str">
        <f t="shared" si="21"/>
        <v/>
      </c>
      <c r="R63" s="316" t="str">
        <f t="shared" si="21"/>
        <v/>
      </c>
      <c r="S63" s="316" t="str">
        <f t="shared" si="21"/>
        <v/>
      </c>
      <c r="T63" s="316" t="str">
        <f t="shared" si="21"/>
        <v/>
      </c>
      <c r="U63" s="316" t="str">
        <f t="shared" si="21"/>
        <v/>
      </c>
      <c r="V63" s="316" t="str">
        <f t="shared" si="21"/>
        <v/>
      </c>
      <c r="W63" s="316" t="str">
        <f t="shared" si="21"/>
        <v/>
      </c>
      <c r="X63" s="316" t="str">
        <f t="shared" si="21"/>
        <v/>
      </c>
      <c r="Y63" s="316" t="str">
        <f t="shared" si="21"/>
        <v/>
      </c>
      <c r="Z63" s="316" t="str">
        <f t="shared" si="21"/>
        <v/>
      </c>
      <c r="AA63" s="316" t="str">
        <f t="shared" si="21"/>
        <v/>
      </c>
      <c r="AB63" s="316" t="str">
        <f t="shared" si="21"/>
        <v/>
      </c>
      <c r="AC63" s="316" t="str">
        <f t="shared" si="21"/>
        <v/>
      </c>
      <c r="AD63" s="316" t="str">
        <f t="shared" si="21"/>
        <v/>
      </c>
      <c r="AE63" s="316" t="str">
        <f t="shared" si="21"/>
        <v/>
      </c>
      <c r="AF63" s="316" t="str">
        <f t="shared" si="21"/>
        <v/>
      </c>
      <c r="AG63" s="316" t="str">
        <f t="shared" si="21"/>
        <v/>
      </c>
      <c r="AH63" s="317" t="str">
        <f t="shared" si="21"/>
        <v/>
      </c>
      <c r="AI63" s="314"/>
      <c r="AJ63" s="624"/>
      <c r="AK63" s="604"/>
      <c r="AL63" s="604"/>
      <c r="AM63" s="604"/>
      <c r="AN63" s="604"/>
      <c r="AO63" s="625"/>
      <c r="AP63" s="318"/>
      <c r="BB63" s="325" t="s">
        <v>614</v>
      </c>
      <c r="BC63" s="13" t="s">
        <v>612</v>
      </c>
      <c r="CJ63" s="13" t="s">
        <v>203</v>
      </c>
      <c r="CK63" s="326"/>
      <c r="CL63" s="326"/>
      <c r="CM63" s="326" t="str">
        <f t="shared" si="18"/>
        <v/>
      </c>
      <c r="CN63" s="326"/>
      <c r="CO63" s="326"/>
      <c r="CP63" s="326"/>
    </row>
    <row r="64" spans="2:94" ht="12" customHeight="1" x14ac:dyDescent="0.15">
      <c r="B64" s="523"/>
      <c r="C64" s="545" t="str">
        <f>IF(COUNTIF(K64:AH64,"XX")&gt;0,$BB$64,IF(COUNTIF(K64:AH64,"XXX")&gt;0,$BC$64,IF(COUNTIF(K64:AH64,"X")&gt;0,$BD$64,"")))</f>
        <v/>
      </c>
      <c r="D64" s="606"/>
      <c r="E64" s="606"/>
      <c r="F64" s="606"/>
      <c r="G64" s="606"/>
      <c r="H64" s="606"/>
      <c r="I64" s="607"/>
      <c r="J64" s="280"/>
      <c r="K64" s="349" t="str">
        <f>IF(OR(AND(K59="O",OR(K32="O",K34="O",K37="O")),AND(バルブ!$R$7="10-",K59="O")),"X",IF(AND(K59="O",OR(K60="",K62="")),"XX",IF(AND(OR(K13=3,K13=5,K13="A",K13="B",K13="C"),OR(K62="A1",K62="B1")),"XXX","")))</f>
        <v/>
      </c>
      <c r="L64" s="349" t="str">
        <f>IF(OR(AND(L59="O",OR(L32="O",L34="O",L37="O")),AND(バルブ!$R$7="10-",L59="O")),"X",IF(AND(L59="O",OR(L60="",L62="")),"XX",IF(AND(OR(L13=3,L13=5,L13="A",L13="B",L13="C"),OR(L62="A1",L62="B1")),"XXX","")))</f>
        <v/>
      </c>
      <c r="M64" s="349" t="str">
        <f>IF(OR(AND(M59="O",OR(M32="O",M34="O",M37="O")),AND(バルブ!$R$7="10-",M59="O")),"X",IF(AND(M59="O",OR(M60="",M62="")),"XX",IF(AND(OR(M13=3,M13=5,M13="A",M13="B",M13="C"),OR(M62="A1",M62="B1")),"XXX","")))</f>
        <v/>
      </c>
      <c r="N64" s="349" t="str">
        <f>IF(OR(AND(N59="O",OR(N32="O",N34="O",N37="O")),AND(バルブ!$R$7="10-",N59="O")),"X",IF(AND(N59="O",OR(N60="",N62="")),"XX",IF(AND(OR(N13=3,N13=5,N13="A",N13="B",N13="C"),OR(N62="A1",N62="B1")),"XXX","")))</f>
        <v/>
      </c>
      <c r="O64" s="349" t="str">
        <f>IF(OR(AND(O59="O",OR(O32="O",O34="O",O37="O")),AND(バルブ!$R$7="10-",O59="O")),"X",IF(AND(O59="O",OR(O60="",O62="")),"XX",IF(AND(OR(O13=3,O13=5,O13="A",O13="B",O13="C"),OR(O62="A1",O62="B1")),"XXX","")))</f>
        <v/>
      </c>
      <c r="P64" s="349" t="str">
        <f>IF(OR(AND(P59="O",OR(P32="O",P34="O",P37="O")),AND(バルブ!$R$7="10-",P59="O")),"X",IF(AND(P59="O",OR(P60="",P62="")),"XX",IF(AND(OR(P13=3,P13=5,P13="A",P13="B",P13="C"),OR(P62="A1",P62="B1")),"XXX","")))</f>
        <v/>
      </c>
      <c r="Q64" s="349" t="str">
        <f>IF(OR(AND(Q59="O",OR(Q32="O",Q34="O",Q37="O")),AND(バルブ!$R$7="10-",Q59="O")),"X",IF(AND(Q59="O",OR(Q60="",Q62="")),"XX",IF(AND(OR(Q13=3,Q13=5,Q13="A",Q13="B",Q13="C"),OR(Q62="A1",Q62="B1")),"XXX","")))</f>
        <v/>
      </c>
      <c r="R64" s="349" t="str">
        <f>IF(OR(AND(R59="O",OR(R32="O",R34="O",R37="O")),AND(バルブ!$R$7="10-",R59="O")),"X",IF(AND(R59="O",OR(R60="",R62="")),"XX",IF(AND(OR(R13=3,R13=5,R13="A",R13="B",R13="C"),OR(R62="A1",R62="B1")),"XXX","")))</f>
        <v/>
      </c>
      <c r="S64" s="349" t="str">
        <f>IF(OR(AND(S59="O",OR(S32="O",S34="O",S37="O")),AND(バルブ!$R$7="10-",S59="O")),"X",IF(AND(S59="O",OR(S60="",S62="")),"XX",IF(AND(OR(S13=3,S13=5,S13="A",S13="B",S13="C"),OR(S62="A1",S62="B1")),"XXX","")))</f>
        <v/>
      </c>
      <c r="T64" s="349" t="str">
        <f>IF(OR(AND(T59="O",OR(T32="O",T34="O",T37="O")),AND(バルブ!$R$7="10-",T59="O")),"X",IF(AND(T59="O",OR(T60="",T62="")),"XX",IF(AND(OR(T13=3,T13=5,T13="A",T13="B",T13="C"),OR(T62="A1",T62="B1")),"XXX","")))</f>
        <v/>
      </c>
      <c r="U64" s="349" t="str">
        <f>IF(OR(AND(U59="O",OR(U32="O",U34="O",U37="O")),AND(バルブ!$R$7="10-",U59="O")),"X",IF(AND(U59="O",OR(U60="",U62="")),"XX",IF(AND(OR(U13=3,U13=5,U13="A",U13="B",U13="C"),OR(U62="A1",U62="B1")),"XXX","")))</f>
        <v/>
      </c>
      <c r="V64" s="349" t="str">
        <f>IF(OR(AND(V59="O",OR(V32="O",V34="O",V37="O")),AND(バルブ!$R$7="10-",V59="O")),"X",IF(AND(V59="O",OR(V60="",V62="")),"XX",IF(AND(OR(V13=3,V13=5,V13="A",V13="B",V13="C"),OR(V62="A1",V62="B1")),"XXX","")))</f>
        <v/>
      </c>
      <c r="W64" s="349" t="str">
        <f>IF(OR(AND(W59="O",OR(W32="O",W34="O",W37="O")),AND(バルブ!$R$7="10-",W59="O")),"X",IF(AND(W59="O",OR(W60="",W62="")),"XX",IF(AND(OR(W13=3,W13=5,W13="A",W13="B",W13="C"),OR(W62="A1",W62="B1")),"XXX","")))</f>
        <v/>
      </c>
      <c r="X64" s="349" t="str">
        <f>IF(OR(AND(X59="O",OR(X32="O",X34="O",X37="O")),AND(バルブ!$R$7="10-",X59="O")),"X",IF(AND(X59="O",OR(X60="",X62="")),"XX",IF(AND(OR(X13=3,X13=5,X13="A",X13="B",X13="C"),OR(X62="A1",X62="B1")),"XXX","")))</f>
        <v/>
      </c>
      <c r="Y64" s="349" t="str">
        <f>IF(OR(AND(Y59="O",OR(Y32="O",Y34="O",Y37="O")),AND(バルブ!$R$7="10-",Y59="O")),"X",IF(AND(Y59="O",OR(Y60="",Y62="")),"XX",IF(AND(OR(Y13=3,Y13=5,Y13="A",Y13="B",Y13="C"),OR(Y62="A1",Y62="B1")),"XXX","")))</f>
        <v/>
      </c>
      <c r="Z64" s="349" t="str">
        <f>IF(OR(AND(Z59="O",OR(Z32="O",Z34="O",Z37="O")),AND(バルブ!$R$7="10-",Z59="O")),"X",IF(AND(Z59="O",OR(Z60="",Z62="")),"XX",IF(AND(OR(Z13=3,Z13=5,Z13="A",Z13="B",Z13="C"),OR(Z62="A1",Z62="B1")),"XXX","")))</f>
        <v/>
      </c>
      <c r="AA64" s="349" t="str">
        <f>IF(OR(AND(AA59="O",OR(AA32="O",AA34="O",AA37="O")),AND(バルブ!$R$7="10-",AA59="O")),"X",IF(AND(AA59="O",OR(AA60="",AA62="")),"XX",IF(AND(OR(AA13=3,AA13=5,AA13="A",AA13="B",AA13="C"),OR(AA62="A1",AA62="B1")),"XXX","")))</f>
        <v/>
      </c>
      <c r="AB64" s="349" t="str">
        <f>IF(OR(AND(AB59="O",OR(AB32="O",AB34="O",AB37="O")),AND(バルブ!$R$7="10-",AB59="O")),"X",IF(AND(AB59="O",OR(AB60="",AB62="")),"XX",IF(AND(OR(AB13=3,AB13=5,AB13="A",AB13="B",AB13="C"),OR(AB62="A1",AB62="B1")),"XXX","")))</f>
        <v/>
      </c>
      <c r="AC64" s="349" t="str">
        <f>IF(OR(AND(AC59="O",OR(AC32="O",AC34="O",AC37="O")),AND(バルブ!$R$7="10-",AC59="O")),"X",IF(AND(AC59="O",OR(AC60="",AC62="")),"XX",IF(AND(OR(AC13=3,AC13=5,AC13="A",AC13="B",AC13="C"),OR(AC62="A1",AC62="B1")),"XXX","")))</f>
        <v/>
      </c>
      <c r="AD64" s="349" t="str">
        <f>IF(OR(AND(AD59="O",OR(AD32="O",AD34="O",AD37="O")),AND(バルブ!$R$7="10-",AD59="O")),"X",IF(AND(AD59="O",OR(AD60="",AD62="")),"XX",IF(AND(OR(AD13=3,AD13=5,AD13="A",AD13="B",AD13="C"),OR(AD62="A1",AD62="B1")),"XXX","")))</f>
        <v/>
      </c>
      <c r="AE64" s="349" t="str">
        <f>IF(OR(AND(AE59="O",OR(AE32="O",AE34="O",AE37="O")),AND(バルブ!$R$7="10-",AE59="O")),"X",IF(AND(AE59="O",OR(AE60="",AE62="")),"XX",IF(AND(OR(AE13=3,AE13=5,AE13="A",AE13="B",AE13="C"),OR(AE62="A1",AE62="B1")),"XXX","")))</f>
        <v/>
      </c>
      <c r="AF64" s="349" t="str">
        <f>IF(OR(AND(AF59="O",OR(AF32="O",AF34="O",AF37="O")),AND(バルブ!$R$7="10-",AF59="O")),"X",IF(AND(AF59="O",OR(AF60="",AF62="")),"XX",IF(AND(OR(AF13=3,AF13=5,AF13="A",AF13="B",AF13="C"),OR(AF62="A1",AF62="B1")),"XXX","")))</f>
        <v/>
      </c>
      <c r="AG64" s="349" t="str">
        <f>IF(OR(AND(AG59="O",OR(AG32="O",AG34="O",AG37="O")),AND(バルブ!$R$7="10-",AG59="O")),"X",IF(AND(AG59="O",OR(AG60="",AG62="")),"XX",IF(AND(OR(AG13=3,AG13=5,AG13="A",AG13="B",AG13="C"),OR(AG62="A1",AG62="B1")),"XXX","")))</f>
        <v/>
      </c>
      <c r="AH64" s="349" t="str">
        <f>IF(OR(AND(AH59="O",OR(AH32="O",AH34="O",AH37="O")),AND(バルブ!$R$7="10-",AH59="O")),"X",IF(AND(AH59="O",OR(AH60="",AH62="")),"XX",IF(AND(OR(AH13=3,AH13=5,AH13="A",AH13="B",AH13="C"),OR(AH62="A1",AH62="B1")),"XXX","")))</f>
        <v/>
      </c>
      <c r="AI64" s="310"/>
      <c r="AJ64" s="494"/>
      <c r="AK64" s="495"/>
      <c r="AL64" s="495"/>
      <c r="AM64" s="495"/>
      <c r="AN64" s="495"/>
      <c r="AO64" s="496"/>
      <c r="AP64" s="296"/>
      <c r="BB64" s="325" t="s">
        <v>615</v>
      </c>
      <c r="BC64" s="325" t="s">
        <v>616</v>
      </c>
      <c r="BD64" s="325" t="s">
        <v>617</v>
      </c>
      <c r="CJ64" s="13" t="s">
        <v>204</v>
      </c>
      <c r="CK64" s="326"/>
      <c r="CL64" s="326"/>
      <c r="CM64" s="326" t="str">
        <f t="shared" si="18"/>
        <v/>
      </c>
      <c r="CN64" s="326"/>
      <c r="CO64" s="326"/>
      <c r="CP64" s="326"/>
    </row>
    <row r="65" spans="1:228" ht="12" customHeight="1" x14ac:dyDescent="0.15">
      <c r="B65" s="523"/>
      <c r="C65" s="611" t="str">
        <f>C58</f>
        <v/>
      </c>
      <c r="D65" s="612"/>
      <c r="E65" s="612"/>
      <c r="F65" s="612"/>
      <c r="G65" s="612"/>
      <c r="H65" s="612"/>
      <c r="I65" s="613"/>
      <c r="J65" s="338"/>
      <c r="K65" s="339" t="str">
        <f>K58</f>
        <v/>
      </c>
      <c r="L65" s="340" t="str">
        <f t="shared" ref="L65:AH65" si="22">L58</f>
        <v/>
      </c>
      <c r="M65" s="340" t="str">
        <f t="shared" si="22"/>
        <v/>
      </c>
      <c r="N65" s="340" t="str">
        <f t="shared" si="22"/>
        <v/>
      </c>
      <c r="O65" s="340" t="str">
        <f t="shared" si="22"/>
        <v/>
      </c>
      <c r="P65" s="340" t="str">
        <f t="shared" si="22"/>
        <v/>
      </c>
      <c r="Q65" s="340" t="str">
        <f t="shared" si="22"/>
        <v/>
      </c>
      <c r="R65" s="340" t="str">
        <f t="shared" si="22"/>
        <v/>
      </c>
      <c r="S65" s="340" t="str">
        <f t="shared" si="22"/>
        <v/>
      </c>
      <c r="T65" s="340" t="str">
        <f t="shared" si="22"/>
        <v/>
      </c>
      <c r="U65" s="340" t="str">
        <f t="shared" si="22"/>
        <v/>
      </c>
      <c r="V65" s="340" t="str">
        <f t="shared" si="22"/>
        <v/>
      </c>
      <c r="W65" s="340" t="str">
        <f t="shared" si="22"/>
        <v/>
      </c>
      <c r="X65" s="340" t="str">
        <f t="shared" si="22"/>
        <v/>
      </c>
      <c r="Y65" s="340" t="str">
        <f t="shared" si="22"/>
        <v/>
      </c>
      <c r="Z65" s="340" t="str">
        <f t="shared" si="22"/>
        <v/>
      </c>
      <c r="AA65" s="340" t="str">
        <f t="shared" si="22"/>
        <v/>
      </c>
      <c r="AB65" s="340" t="str">
        <f t="shared" si="22"/>
        <v/>
      </c>
      <c r="AC65" s="340" t="str">
        <f t="shared" si="22"/>
        <v/>
      </c>
      <c r="AD65" s="340" t="str">
        <f t="shared" si="22"/>
        <v/>
      </c>
      <c r="AE65" s="340" t="str">
        <f t="shared" si="22"/>
        <v/>
      </c>
      <c r="AF65" s="340" t="str">
        <f t="shared" si="22"/>
        <v/>
      </c>
      <c r="AG65" s="340" t="str">
        <f t="shared" si="22"/>
        <v/>
      </c>
      <c r="AH65" s="341" t="str">
        <f t="shared" si="22"/>
        <v/>
      </c>
      <c r="AI65" s="338"/>
      <c r="AJ65" s="611" t="str">
        <f>AJ58</f>
        <v/>
      </c>
      <c r="AK65" s="612"/>
      <c r="AL65" s="612"/>
      <c r="AM65" s="612"/>
      <c r="AN65" s="612"/>
      <c r="AO65" s="636"/>
      <c r="AP65" s="342"/>
      <c r="CJ65" s="13"/>
      <c r="CK65" s="326"/>
      <c r="CL65" s="326"/>
      <c r="CM65" s="326"/>
      <c r="CN65" s="326"/>
      <c r="CO65" s="326"/>
      <c r="CP65" s="326"/>
    </row>
    <row r="66" spans="1:228" ht="15" customHeight="1" x14ac:dyDescent="0.15">
      <c r="B66" s="523"/>
      <c r="C66" s="525" t="s">
        <v>192</v>
      </c>
      <c r="D66" s="526"/>
      <c r="E66" s="526"/>
      <c r="F66" s="526"/>
      <c r="G66" s="526"/>
      <c r="H66" s="526"/>
      <c r="I66" s="527"/>
      <c r="J66" s="366" t="s">
        <v>816</v>
      </c>
      <c r="K66" s="133"/>
      <c r="L66" s="133"/>
      <c r="M66" s="133"/>
      <c r="N66" s="133"/>
      <c r="O66" s="133"/>
      <c r="P66" s="133"/>
      <c r="Q66" s="133"/>
      <c r="R66" s="133"/>
      <c r="S66" s="133"/>
      <c r="T66" s="133"/>
      <c r="U66" s="133"/>
      <c r="V66" s="133"/>
      <c r="W66" s="133"/>
      <c r="X66" s="133"/>
      <c r="Y66" s="133"/>
      <c r="Z66" s="133"/>
      <c r="AA66" s="178"/>
      <c r="AB66" s="178"/>
      <c r="AC66" s="178"/>
      <c r="AD66" s="178"/>
      <c r="AE66" s="178"/>
      <c r="AF66" s="178"/>
      <c r="AG66" s="178"/>
      <c r="AH66" s="178"/>
      <c r="AI66" s="366" t="s">
        <v>816</v>
      </c>
      <c r="AJ66" s="628" t="s">
        <v>618</v>
      </c>
      <c r="AK66" s="628"/>
      <c r="AL66" s="628"/>
      <c r="AM66" s="628"/>
      <c r="AN66" s="628"/>
      <c r="AO66" s="629"/>
      <c r="AP66" s="320" t="str">
        <f>IF(COUNTA(K66:AH66)=0,"",COUNTA(K66:AH66))</f>
        <v/>
      </c>
      <c r="CJ66" s="13" t="s">
        <v>205</v>
      </c>
      <c r="CK66" s="326"/>
      <c r="CL66" s="326"/>
      <c r="CM66" s="326" t="str">
        <f t="shared" si="18"/>
        <v/>
      </c>
      <c r="CN66" s="326"/>
      <c r="CO66" s="326"/>
      <c r="CP66" s="326"/>
    </row>
    <row r="67" spans="1:228" ht="15" customHeight="1" x14ac:dyDescent="0.15">
      <c r="B67" s="523"/>
      <c r="C67" s="525" t="s">
        <v>619</v>
      </c>
      <c r="D67" s="526"/>
      <c r="E67" s="526"/>
      <c r="F67" s="526"/>
      <c r="G67" s="526"/>
      <c r="H67" s="526"/>
      <c r="I67" s="527"/>
      <c r="J67" s="386" t="str">
        <f>IF(AP67="","",IF(OR(AND(OR(ベース!R55="U",ベース!R55="D"),仕様書作成!AP67&gt;0),AND(ベース!$R$55="B",AP67&gt;1),AI92&gt;0),"X",""))</f>
        <v/>
      </c>
      <c r="K67" s="179"/>
      <c r="L67" s="179"/>
      <c r="M67" s="179"/>
      <c r="N67" s="179"/>
      <c r="O67" s="179"/>
      <c r="P67" s="179"/>
      <c r="Q67" s="179"/>
      <c r="R67" s="179"/>
      <c r="S67" s="179"/>
      <c r="T67" s="179"/>
      <c r="U67" s="179"/>
      <c r="V67" s="179"/>
      <c r="W67" s="179"/>
      <c r="X67" s="179"/>
      <c r="Y67" s="179"/>
      <c r="Z67" s="179"/>
      <c r="AA67" s="180"/>
      <c r="AB67" s="180"/>
      <c r="AC67" s="180"/>
      <c r="AD67" s="180"/>
      <c r="AE67" s="180"/>
      <c r="AF67" s="180"/>
      <c r="AG67" s="180"/>
      <c r="AH67" s="181"/>
      <c r="AI67" s="386" t="str">
        <f>IF(AP67="","",IF(OR(AND(OR(ベース!R55="U",ベース!R55="D"),仕様書作成!AP67&gt;0),AND(ベース!$R$55="B",AP67&gt;1),AI92&gt;0),"X",""))</f>
        <v/>
      </c>
      <c r="AJ67" s="628" t="s">
        <v>620</v>
      </c>
      <c r="AK67" s="628"/>
      <c r="AL67" s="628"/>
      <c r="AM67" s="628"/>
      <c r="AN67" s="628"/>
      <c r="AO67" s="629"/>
      <c r="AP67" s="320" t="str">
        <f>IF(COUNTA(K67:AH67)=0,"",COUNTA(K67:AH67))</f>
        <v/>
      </c>
      <c r="CJ67" s="13" t="s">
        <v>206</v>
      </c>
      <c r="CK67" s="326"/>
      <c r="CL67" s="326"/>
      <c r="CM67" s="326" t="str">
        <f t="shared" si="18"/>
        <v/>
      </c>
      <c r="CN67" s="326"/>
      <c r="CO67" s="326"/>
      <c r="CP67" s="326"/>
    </row>
    <row r="68" spans="1:228" ht="15" customHeight="1" x14ac:dyDescent="0.15">
      <c r="B68" s="523"/>
      <c r="C68" s="534" t="s">
        <v>193</v>
      </c>
      <c r="D68" s="535"/>
      <c r="E68" s="535"/>
      <c r="F68" s="535"/>
      <c r="G68" s="535"/>
      <c r="H68" s="535"/>
      <c r="I68" s="536"/>
      <c r="J68" s="387" t="str">
        <f>IF(AP68="","",IF(OR(AND(OR(ベース!R55="U",ベース!R55="D"),仕様書作成!AP68&gt;0),AND(ベース!$R$55="B",AP68&gt;2),AI93&gt;0),"X",""))</f>
        <v/>
      </c>
      <c r="K68" s="245"/>
      <c r="L68" s="182"/>
      <c r="M68" s="183"/>
      <c r="N68" s="183"/>
      <c r="O68" s="183"/>
      <c r="P68" s="183"/>
      <c r="Q68" s="183"/>
      <c r="R68" s="183"/>
      <c r="S68" s="183"/>
      <c r="T68" s="183"/>
      <c r="U68" s="183"/>
      <c r="V68" s="183"/>
      <c r="W68" s="183"/>
      <c r="X68" s="183"/>
      <c r="Y68" s="183"/>
      <c r="Z68" s="183"/>
      <c r="AA68" s="184"/>
      <c r="AB68" s="184"/>
      <c r="AC68" s="184"/>
      <c r="AD68" s="184"/>
      <c r="AE68" s="184"/>
      <c r="AF68" s="184"/>
      <c r="AG68" s="184"/>
      <c r="AH68" s="185"/>
      <c r="AI68" s="387" t="str">
        <f>IF(AP68="","",IF(OR(AND(OR(ベース!R55="U",ベース!R55="D"),仕様書作成!AP68&gt;0),AND(ベース!$R$55="B",AP68&gt;2),AI93&gt;0),"X",""))</f>
        <v/>
      </c>
      <c r="AJ68" s="631" t="s">
        <v>621</v>
      </c>
      <c r="AK68" s="631"/>
      <c r="AL68" s="631"/>
      <c r="AM68" s="631"/>
      <c r="AN68" s="631"/>
      <c r="AO68" s="632"/>
      <c r="AP68" s="268" t="str">
        <f>IF(COUNTA(K68:AH68)=0,"",COUNTA(K68:AH68)*2)</f>
        <v/>
      </c>
      <c r="CJ68" s="13" t="s">
        <v>207</v>
      </c>
      <c r="CK68" s="326"/>
      <c r="CL68" s="326"/>
      <c r="CM68" s="326" t="str">
        <f t="shared" si="18"/>
        <v/>
      </c>
      <c r="CN68" s="326"/>
      <c r="CO68" s="326"/>
      <c r="CP68" s="326"/>
    </row>
    <row r="69" spans="1:228" ht="15" hidden="1" customHeight="1" x14ac:dyDescent="0.15">
      <c r="B69" s="523"/>
      <c r="C69" s="554" t="str">
        <f>IF(ベース!R61="M",仕様書作成!$BB$69,仕様書作成!$BD$69)</f>
        <v>この行は使用しません　→→→</v>
      </c>
      <c r="D69" s="555"/>
      <c r="E69" s="555"/>
      <c r="F69" s="555"/>
      <c r="G69" s="555"/>
      <c r="H69" s="555"/>
      <c r="I69" s="556"/>
      <c r="J69" s="488" t="s">
        <v>112</v>
      </c>
      <c r="K69" s="172"/>
      <c r="L69" s="172"/>
      <c r="M69" s="172"/>
      <c r="N69" s="172"/>
      <c r="O69" s="172"/>
      <c r="P69" s="172"/>
      <c r="Q69" s="172"/>
      <c r="R69" s="172"/>
      <c r="S69" s="172"/>
      <c r="T69" s="172"/>
      <c r="U69" s="172"/>
      <c r="V69" s="172"/>
      <c r="W69" s="172"/>
      <c r="X69" s="172"/>
      <c r="Y69" s="172"/>
      <c r="Z69" s="172"/>
      <c r="AA69" s="173"/>
      <c r="AB69" s="173"/>
      <c r="AC69" s="173"/>
      <c r="AD69" s="173"/>
      <c r="AE69" s="173"/>
      <c r="AF69" s="173"/>
      <c r="AG69" s="173"/>
      <c r="AH69" s="174"/>
      <c r="AI69" s="488" t="s">
        <v>112</v>
      </c>
      <c r="AJ69" s="572" t="s">
        <v>440</v>
      </c>
      <c r="AK69" s="572"/>
      <c r="AL69" s="572"/>
      <c r="AM69" s="572"/>
      <c r="AN69" s="572"/>
      <c r="AO69" s="573"/>
      <c r="AP69" s="520" t="s">
        <v>112</v>
      </c>
      <c r="BB69" s="325" t="s">
        <v>442</v>
      </c>
      <c r="BC69" s="325" t="s">
        <v>439</v>
      </c>
      <c r="BD69" s="325" t="s">
        <v>443</v>
      </c>
      <c r="CJ69" s="13" t="s">
        <v>208</v>
      </c>
      <c r="CK69" s="326"/>
      <c r="CL69" s="326"/>
      <c r="CM69" s="326" t="str">
        <f t="shared" si="18"/>
        <v/>
      </c>
      <c r="CN69" s="326"/>
      <c r="CO69" s="326"/>
      <c r="CP69" s="326"/>
    </row>
    <row r="70" spans="1:228" ht="15" hidden="1" customHeight="1" x14ac:dyDescent="0.15">
      <c r="B70" s="523"/>
      <c r="C70" s="566" t="str">
        <f>IF(COUNTIF(K70:AH70,"X")&gt;0,$BB$70,"")</f>
        <v/>
      </c>
      <c r="D70" s="567"/>
      <c r="E70" s="567"/>
      <c r="F70" s="567"/>
      <c r="G70" s="567"/>
      <c r="H70" s="567"/>
      <c r="I70" s="568"/>
      <c r="J70" s="490"/>
      <c r="K70" s="322"/>
      <c r="L70" s="132" t="str">
        <f>IF(AND(K69&lt;&gt;"",L69&lt;&gt;""),"X",IF(K69&lt;&gt;"","-",""))</f>
        <v/>
      </c>
      <c r="M70" s="132" t="str">
        <f t="shared" ref="M70:AH70" si="23">IF(AND(L69&lt;&gt;"",M69&lt;&gt;""),"X",IF(L69&lt;&gt;"","-",""))</f>
        <v/>
      </c>
      <c r="N70" s="132" t="str">
        <f t="shared" si="23"/>
        <v/>
      </c>
      <c r="O70" s="132" t="str">
        <f t="shared" si="23"/>
        <v/>
      </c>
      <c r="P70" s="132" t="str">
        <f t="shared" si="23"/>
        <v/>
      </c>
      <c r="Q70" s="132" t="str">
        <f t="shared" si="23"/>
        <v/>
      </c>
      <c r="R70" s="132" t="str">
        <f t="shared" si="23"/>
        <v/>
      </c>
      <c r="S70" s="132" t="str">
        <f t="shared" si="23"/>
        <v/>
      </c>
      <c r="T70" s="132" t="str">
        <f t="shared" si="23"/>
        <v/>
      </c>
      <c r="U70" s="132" t="str">
        <f t="shared" si="23"/>
        <v/>
      </c>
      <c r="V70" s="132" t="str">
        <f t="shared" si="23"/>
        <v/>
      </c>
      <c r="W70" s="132" t="str">
        <f t="shared" si="23"/>
        <v/>
      </c>
      <c r="X70" s="132" t="str">
        <f t="shared" si="23"/>
        <v/>
      </c>
      <c r="Y70" s="132" t="str">
        <f t="shared" si="23"/>
        <v/>
      </c>
      <c r="Z70" s="132" t="str">
        <f t="shared" si="23"/>
        <v/>
      </c>
      <c r="AA70" s="132" t="str">
        <f t="shared" si="23"/>
        <v/>
      </c>
      <c r="AB70" s="132" t="str">
        <f t="shared" si="23"/>
        <v/>
      </c>
      <c r="AC70" s="132" t="str">
        <f t="shared" si="23"/>
        <v/>
      </c>
      <c r="AD70" s="132" t="str">
        <f t="shared" si="23"/>
        <v/>
      </c>
      <c r="AE70" s="132" t="str">
        <f t="shared" si="23"/>
        <v/>
      </c>
      <c r="AF70" s="132" t="str">
        <f t="shared" si="23"/>
        <v/>
      </c>
      <c r="AG70" s="132" t="str">
        <f t="shared" si="23"/>
        <v/>
      </c>
      <c r="AH70" s="132" t="str">
        <f t="shared" si="23"/>
        <v/>
      </c>
      <c r="AI70" s="490"/>
      <c r="AJ70" s="574" t="s">
        <v>447</v>
      </c>
      <c r="AK70" s="541"/>
      <c r="AL70" s="541"/>
      <c r="AM70" s="541"/>
      <c r="AN70" s="541"/>
      <c r="AO70" s="575"/>
      <c r="AP70" s="635"/>
      <c r="BB70" s="325" t="s">
        <v>357</v>
      </c>
      <c r="CJ70" s="13" t="s">
        <v>209</v>
      </c>
      <c r="CK70" s="326"/>
      <c r="CL70" s="326"/>
      <c r="CM70" s="326" t="str">
        <f t="shared" si="18"/>
        <v/>
      </c>
      <c r="CN70" s="326"/>
      <c r="CO70" s="326"/>
      <c r="CP70" s="326"/>
    </row>
    <row r="71" spans="1:228" ht="12" hidden="1" customHeight="1" x14ac:dyDescent="0.15">
      <c r="B71" s="524"/>
      <c r="C71" s="545" t="str">
        <f>IF(COUNTIF(K71:AH71,"XX")&gt;0,$BD$71,IF(COUNTIF(K71:AH71,"X")&gt;0,$BB$71,""))</f>
        <v/>
      </c>
      <c r="D71" s="546"/>
      <c r="E71" s="546"/>
      <c r="F71" s="546"/>
      <c r="G71" s="546"/>
      <c r="H71" s="546"/>
      <c r="I71" s="547"/>
      <c r="J71" s="321"/>
      <c r="K71" s="130" t="str">
        <f t="shared" ref="K71:AH71" si="24">IF(AND(K12="",K16&lt;&gt;"",OR(K69&lt;&gt;"",K70&lt;&gt;"")),"XX",IF(AND(K69&lt;&gt;"",K8&lt;&gt;L8),"X",""))</f>
        <v/>
      </c>
      <c r="L71" s="130" t="str">
        <f t="shared" si="24"/>
        <v/>
      </c>
      <c r="M71" s="130" t="str">
        <f t="shared" si="24"/>
        <v/>
      </c>
      <c r="N71" s="130" t="str">
        <f t="shared" si="24"/>
        <v/>
      </c>
      <c r="O71" s="130" t="str">
        <f t="shared" si="24"/>
        <v/>
      </c>
      <c r="P71" s="130" t="str">
        <f t="shared" si="24"/>
        <v/>
      </c>
      <c r="Q71" s="130" t="str">
        <f t="shared" si="24"/>
        <v/>
      </c>
      <c r="R71" s="130" t="str">
        <f t="shared" si="24"/>
        <v/>
      </c>
      <c r="S71" s="130" t="str">
        <f t="shared" si="24"/>
        <v/>
      </c>
      <c r="T71" s="130" t="str">
        <f t="shared" si="24"/>
        <v/>
      </c>
      <c r="U71" s="130" t="str">
        <f t="shared" si="24"/>
        <v/>
      </c>
      <c r="V71" s="130" t="str">
        <f t="shared" si="24"/>
        <v/>
      </c>
      <c r="W71" s="130" t="str">
        <f t="shared" si="24"/>
        <v/>
      </c>
      <c r="X71" s="130" t="str">
        <f t="shared" si="24"/>
        <v/>
      </c>
      <c r="Y71" s="130" t="str">
        <f t="shared" si="24"/>
        <v/>
      </c>
      <c r="Z71" s="130" t="str">
        <f t="shared" si="24"/>
        <v/>
      </c>
      <c r="AA71" s="130" t="str">
        <f t="shared" si="24"/>
        <v/>
      </c>
      <c r="AB71" s="130" t="str">
        <f t="shared" si="24"/>
        <v/>
      </c>
      <c r="AC71" s="130" t="str">
        <f t="shared" si="24"/>
        <v/>
      </c>
      <c r="AD71" s="130" t="str">
        <f t="shared" si="24"/>
        <v/>
      </c>
      <c r="AE71" s="130" t="str">
        <f t="shared" si="24"/>
        <v/>
      </c>
      <c r="AF71" s="130" t="str">
        <f t="shared" si="24"/>
        <v/>
      </c>
      <c r="AG71" s="130" t="str">
        <f t="shared" si="24"/>
        <v/>
      </c>
      <c r="AH71" s="130" t="str">
        <f t="shared" si="24"/>
        <v/>
      </c>
      <c r="AI71" s="321"/>
      <c r="AJ71" s="576" t="str">
        <f>IF(COUNTIF(K71:AH71,"X")&gt;0,$BC$71,"")</f>
        <v/>
      </c>
      <c r="AK71" s="577"/>
      <c r="AL71" s="577"/>
      <c r="AM71" s="577"/>
      <c r="AN71" s="577"/>
      <c r="AO71" s="578"/>
      <c r="AP71" s="303"/>
      <c r="BB71" s="325" t="s">
        <v>358</v>
      </c>
      <c r="BC71" s="325" t="s">
        <v>378</v>
      </c>
      <c r="BD71" s="325" t="s">
        <v>438</v>
      </c>
      <c r="CJ71" s="13" t="s">
        <v>210</v>
      </c>
      <c r="CK71" s="326"/>
      <c r="CL71" s="326"/>
      <c r="CM71" s="326" t="str">
        <f t="shared" si="18"/>
        <v/>
      </c>
      <c r="CN71" s="326"/>
      <c r="CO71" s="326"/>
      <c r="CP71" s="326"/>
    </row>
    <row r="72" spans="1:228" s="100" customFormat="1" ht="15" hidden="1" customHeight="1" x14ac:dyDescent="0.2">
      <c r="A72" s="203"/>
      <c r="C72" s="554" t="str">
        <f>IF(ベース!$R$61="M",$BB$72,IF(AJ8&lt;&gt;"",$BB$72,$BC$72))</f>
        <v>この行は使用しません　→→→</v>
      </c>
      <c r="D72" s="555"/>
      <c r="E72" s="555"/>
      <c r="F72" s="555"/>
      <c r="G72" s="555"/>
      <c r="H72" s="555"/>
      <c r="I72" s="556"/>
      <c r="J72" s="488" t="s">
        <v>112</v>
      </c>
      <c r="K72" s="186"/>
      <c r="L72" s="187"/>
      <c r="M72" s="187"/>
      <c r="N72" s="187"/>
      <c r="O72" s="187"/>
      <c r="P72" s="187"/>
      <c r="Q72" s="187"/>
      <c r="R72" s="187"/>
      <c r="S72" s="187"/>
      <c r="T72" s="187"/>
      <c r="U72" s="187"/>
      <c r="V72" s="187"/>
      <c r="W72" s="187"/>
      <c r="X72" s="187"/>
      <c r="Y72" s="187"/>
      <c r="Z72" s="187"/>
      <c r="AA72" s="188"/>
      <c r="AB72" s="188"/>
      <c r="AC72" s="188"/>
      <c r="AD72" s="188"/>
      <c r="AE72" s="188"/>
      <c r="AF72" s="188"/>
      <c r="AG72" s="188"/>
      <c r="AH72" s="189"/>
      <c r="AI72" s="488" t="s">
        <v>112</v>
      </c>
      <c r="AJ72" s="557" t="str">
        <f>IF(ベース!$R$55="M",$BD$72,IF(AJ8&lt;&gt;"",$BD$72,""))</f>
        <v/>
      </c>
      <c r="AK72" s="558"/>
      <c r="AL72" s="558"/>
      <c r="AM72" s="558"/>
      <c r="AN72" s="558"/>
      <c r="AO72" s="559"/>
      <c r="AP72" s="190"/>
      <c r="AQ72" s="374"/>
      <c r="AR72" s="374"/>
      <c r="AS72" s="374"/>
      <c r="AT72" s="374"/>
      <c r="AU72" s="374"/>
      <c r="AV72" s="374"/>
      <c r="AW72" s="374"/>
      <c r="AX72" s="374"/>
      <c r="AY72" s="367"/>
      <c r="AZ72" s="367"/>
      <c r="BA72" s="367"/>
      <c r="BB72" s="325" t="s">
        <v>446</v>
      </c>
      <c r="BC72" s="325" t="s">
        <v>906</v>
      </c>
      <c r="BD72" s="325" t="s">
        <v>379</v>
      </c>
      <c r="BE72" s="325"/>
      <c r="BF72" s="325"/>
      <c r="BG72" s="367"/>
      <c r="BH72" s="367"/>
      <c r="BI72" s="367"/>
      <c r="BJ72" s="367"/>
      <c r="BK72" s="367"/>
      <c r="BL72" s="367"/>
      <c r="BM72" s="367"/>
      <c r="BN72" s="367"/>
      <c r="BO72" s="367"/>
      <c r="BP72" s="367"/>
      <c r="BQ72" s="367"/>
      <c r="BR72" s="367"/>
      <c r="BS72" s="367"/>
      <c r="BT72" s="367"/>
      <c r="BU72" s="367"/>
      <c r="BV72" s="367"/>
      <c r="BW72" s="367"/>
      <c r="BX72" s="367"/>
      <c r="BY72" s="367"/>
      <c r="BZ72" s="367"/>
      <c r="CA72" s="367"/>
      <c r="CB72" s="367"/>
      <c r="CC72" s="367"/>
      <c r="CD72" s="367"/>
      <c r="CE72" s="367"/>
      <c r="CF72" s="367"/>
      <c r="CG72" s="367"/>
      <c r="CH72" s="367"/>
      <c r="CI72" s="367"/>
      <c r="CJ72" s="13" t="s">
        <v>211</v>
      </c>
      <c r="CK72" s="326"/>
      <c r="CL72" s="326"/>
      <c r="CM72" s="326" t="str">
        <f t="shared" si="18"/>
        <v/>
      </c>
      <c r="CN72" s="326"/>
      <c r="CO72" s="326"/>
      <c r="CP72" s="326"/>
      <c r="CQ72" s="326"/>
      <c r="CR72" s="326"/>
      <c r="CS72" s="326"/>
      <c r="CT72" s="326"/>
      <c r="CU72" s="326"/>
      <c r="CV72" s="326"/>
      <c r="CW72" s="326"/>
      <c r="CX72" s="326"/>
      <c r="CY72" s="326"/>
      <c r="CZ72" s="326"/>
      <c r="DA72" s="326"/>
      <c r="DB72" s="326"/>
      <c r="DC72" s="326"/>
      <c r="DD72" s="326"/>
      <c r="DE72" s="326"/>
      <c r="DF72" s="326"/>
      <c r="DG72" s="326"/>
      <c r="DH72" s="326"/>
      <c r="DI72" s="326"/>
      <c r="DJ72" s="326"/>
      <c r="DK72" s="326"/>
      <c r="DL72" s="326"/>
      <c r="DM72" s="326"/>
      <c r="DN72" s="326"/>
      <c r="DO72" s="326"/>
      <c r="DP72" s="367"/>
      <c r="DQ72" s="367"/>
      <c r="DR72" s="367"/>
      <c r="DS72" s="367"/>
      <c r="DT72" s="367"/>
      <c r="DU72" s="367"/>
      <c r="DV72" s="367"/>
      <c r="FQ72" s="203"/>
      <c r="FR72" s="203"/>
      <c r="FS72" s="203"/>
      <c r="FT72" s="203"/>
      <c r="FU72" s="203"/>
      <c r="FV72" s="203"/>
      <c r="FW72" s="203"/>
      <c r="FX72" s="203"/>
      <c r="FY72" s="203"/>
      <c r="FZ72" s="203"/>
      <c r="GA72" s="203"/>
      <c r="GB72" s="203"/>
      <c r="GC72" s="203"/>
      <c r="GD72" s="203"/>
      <c r="GE72" s="203"/>
      <c r="GF72" s="203"/>
      <c r="GG72" s="203"/>
      <c r="GH72" s="203"/>
      <c r="GI72" s="203"/>
      <c r="GJ72" s="203"/>
      <c r="GK72" s="203"/>
      <c r="GL72" s="203"/>
      <c r="GM72" s="203"/>
      <c r="GN72" s="203"/>
      <c r="GO72" s="203"/>
      <c r="GP72" s="203"/>
      <c r="GQ72" s="203"/>
      <c r="GR72" s="203"/>
      <c r="GS72" s="203"/>
      <c r="GT72" s="203"/>
      <c r="GU72" s="203"/>
      <c r="GV72" s="203"/>
      <c r="GW72" s="203"/>
      <c r="GX72" s="203"/>
      <c r="GY72" s="203"/>
      <c r="GZ72" s="203"/>
      <c r="HA72" s="203"/>
      <c r="HB72" s="203"/>
      <c r="HC72" s="203"/>
      <c r="HD72" s="203"/>
      <c r="HE72" s="203"/>
      <c r="HF72" s="203"/>
      <c r="HG72" s="203"/>
      <c r="HH72" s="203"/>
      <c r="HI72" s="203"/>
      <c r="HJ72" s="203"/>
      <c r="HK72" s="203"/>
      <c r="HL72" s="203"/>
      <c r="HM72" s="203"/>
      <c r="HN72" s="203"/>
      <c r="HO72" s="203"/>
      <c r="HP72" s="203"/>
      <c r="HQ72" s="203"/>
      <c r="HR72" s="203"/>
      <c r="HS72" s="203"/>
      <c r="HT72" s="203"/>
    </row>
    <row r="73" spans="1:228" s="100" customFormat="1" ht="15" hidden="1" customHeight="1" x14ac:dyDescent="0.15">
      <c r="A73" s="203"/>
      <c r="C73" s="560"/>
      <c r="D73" s="561"/>
      <c r="E73" s="561"/>
      <c r="F73" s="561"/>
      <c r="G73" s="561"/>
      <c r="H73" s="561"/>
      <c r="I73" s="562"/>
      <c r="J73" s="489"/>
      <c r="K73" s="227" t="str">
        <f t="shared" ref="K73:AH73" si="25">IF(K9="","",IF(AND(K12="O",OR(K69&lt;&gt;"",K70&lt;&gt;"")),$BD$84,IF(AND(K12="O",AND(K69="",K70="")),$BB$84,"")))</f>
        <v/>
      </c>
      <c r="L73" s="227" t="str">
        <f t="shared" si="25"/>
        <v/>
      </c>
      <c r="M73" s="227" t="str">
        <f t="shared" si="25"/>
        <v/>
      </c>
      <c r="N73" s="227" t="str">
        <f t="shared" si="25"/>
        <v/>
      </c>
      <c r="O73" s="227" t="str">
        <f t="shared" si="25"/>
        <v/>
      </c>
      <c r="P73" s="227" t="str">
        <f t="shared" si="25"/>
        <v/>
      </c>
      <c r="Q73" s="227" t="str">
        <f t="shared" si="25"/>
        <v/>
      </c>
      <c r="R73" s="227" t="str">
        <f t="shared" si="25"/>
        <v/>
      </c>
      <c r="S73" s="227" t="str">
        <f t="shared" si="25"/>
        <v/>
      </c>
      <c r="T73" s="227" t="str">
        <f t="shared" si="25"/>
        <v/>
      </c>
      <c r="U73" s="227" t="str">
        <f t="shared" si="25"/>
        <v/>
      </c>
      <c r="V73" s="227" t="str">
        <f t="shared" si="25"/>
        <v/>
      </c>
      <c r="W73" s="227" t="str">
        <f t="shared" si="25"/>
        <v/>
      </c>
      <c r="X73" s="227" t="str">
        <f t="shared" si="25"/>
        <v/>
      </c>
      <c r="Y73" s="227" t="str">
        <f t="shared" si="25"/>
        <v/>
      </c>
      <c r="Z73" s="227" t="str">
        <f t="shared" si="25"/>
        <v/>
      </c>
      <c r="AA73" s="227" t="str">
        <f t="shared" si="25"/>
        <v/>
      </c>
      <c r="AB73" s="227" t="str">
        <f t="shared" si="25"/>
        <v/>
      </c>
      <c r="AC73" s="227" t="str">
        <f t="shared" si="25"/>
        <v/>
      </c>
      <c r="AD73" s="227" t="str">
        <f t="shared" si="25"/>
        <v/>
      </c>
      <c r="AE73" s="227" t="str">
        <f t="shared" si="25"/>
        <v/>
      </c>
      <c r="AF73" s="227" t="str">
        <f t="shared" si="25"/>
        <v/>
      </c>
      <c r="AG73" s="227" t="str">
        <f t="shared" si="25"/>
        <v/>
      </c>
      <c r="AH73" s="227" t="str">
        <f t="shared" si="25"/>
        <v/>
      </c>
      <c r="AI73" s="489"/>
      <c r="AJ73" s="563"/>
      <c r="AK73" s="564"/>
      <c r="AL73" s="564"/>
      <c r="AM73" s="564"/>
      <c r="AN73" s="564"/>
      <c r="AO73" s="565"/>
      <c r="AP73" s="231"/>
      <c r="AQ73" s="375"/>
      <c r="AR73" s="375"/>
      <c r="AS73" s="375"/>
      <c r="AT73" s="375"/>
      <c r="AU73" s="375"/>
      <c r="AV73" s="375"/>
      <c r="AW73" s="375"/>
      <c r="AX73" s="375"/>
      <c r="AY73" s="367"/>
      <c r="AZ73" s="367"/>
      <c r="BA73" s="367"/>
      <c r="BB73" s="325" t="s">
        <v>369</v>
      </c>
      <c r="BC73" s="325" t="s">
        <v>370</v>
      </c>
      <c r="BD73" s="325" t="s">
        <v>371</v>
      </c>
      <c r="BE73" s="325" t="s">
        <v>398</v>
      </c>
      <c r="BF73" s="325"/>
      <c r="BG73" s="367"/>
      <c r="BH73" s="367"/>
      <c r="BI73" s="367"/>
      <c r="BJ73" s="367"/>
      <c r="BK73" s="367"/>
      <c r="BL73" s="367"/>
      <c r="BM73" s="367"/>
      <c r="BN73" s="367"/>
      <c r="BO73" s="367"/>
      <c r="BP73" s="367"/>
      <c r="BQ73" s="367"/>
      <c r="BR73" s="367"/>
      <c r="BS73" s="367"/>
      <c r="BT73" s="367"/>
      <c r="BU73" s="367"/>
      <c r="BV73" s="367"/>
      <c r="BW73" s="367"/>
      <c r="BX73" s="367"/>
      <c r="BY73" s="367"/>
      <c r="BZ73" s="367"/>
      <c r="CA73" s="367"/>
      <c r="CB73" s="367"/>
      <c r="CC73" s="367"/>
      <c r="CD73" s="367"/>
      <c r="CE73" s="367"/>
      <c r="CF73" s="367"/>
      <c r="CG73" s="367"/>
      <c r="CH73" s="367"/>
      <c r="CI73" s="367"/>
      <c r="CJ73" s="13" t="s">
        <v>212</v>
      </c>
      <c r="CK73" s="326"/>
      <c r="CL73" s="326"/>
      <c r="CM73" s="326" t="str">
        <f t="shared" si="18"/>
        <v/>
      </c>
      <c r="CN73" s="326"/>
      <c r="CO73" s="326"/>
      <c r="CP73" s="326"/>
      <c r="CQ73" s="326"/>
      <c r="CR73" s="326"/>
      <c r="CS73" s="326"/>
      <c r="CT73" s="326"/>
      <c r="CU73" s="326"/>
      <c r="CV73" s="326"/>
      <c r="CW73" s="326"/>
      <c r="CX73" s="326"/>
      <c r="CY73" s="326"/>
      <c r="CZ73" s="326"/>
      <c r="DA73" s="326"/>
      <c r="DB73" s="326"/>
      <c r="DC73" s="326"/>
      <c r="DD73" s="326"/>
      <c r="DE73" s="326"/>
      <c r="DF73" s="326"/>
      <c r="DG73" s="326"/>
      <c r="DH73" s="326"/>
      <c r="DI73" s="326"/>
      <c r="DJ73" s="326"/>
      <c r="DK73" s="326"/>
      <c r="DL73" s="326"/>
      <c r="DM73" s="326"/>
      <c r="DN73" s="326"/>
      <c r="DO73" s="326"/>
      <c r="DP73" s="367"/>
      <c r="DQ73" s="367"/>
      <c r="DR73" s="367"/>
      <c r="DS73" s="367"/>
      <c r="DT73" s="367"/>
      <c r="DU73" s="367"/>
      <c r="DV73" s="367"/>
      <c r="FQ73" s="203"/>
      <c r="FR73" s="203"/>
      <c r="FS73" s="203"/>
      <c r="FT73" s="203"/>
      <c r="FU73" s="203"/>
      <c r="FV73" s="203"/>
      <c r="FW73" s="203"/>
      <c r="FX73" s="203"/>
      <c r="FY73" s="203"/>
      <c r="FZ73" s="203"/>
      <c r="GA73" s="203"/>
      <c r="GB73" s="203"/>
      <c r="GC73" s="203"/>
      <c r="GD73" s="203"/>
      <c r="GE73" s="203"/>
      <c r="GF73" s="203"/>
      <c r="GG73" s="203"/>
      <c r="GH73" s="203"/>
      <c r="GI73" s="203"/>
      <c r="GJ73" s="203"/>
      <c r="GK73" s="203"/>
      <c r="GL73" s="203"/>
      <c r="GM73" s="203"/>
      <c r="GN73" s="203"/>
      <c r="GO73" s="203"/>
      <c r="GP73" s="203"/>
      <c r="GQ73" s="203"/>
      <c r="GR73" s="203"/>
      <c r="GS73" s="203"/>
      <c r="GT73" s="203"/>
      <c r="GU73" s="203"/>
      <c r="GV73" s="203"/>
      <c r="GW73" s="203"/>
      <c r="GX73" s="203"/>
      <c r="GY73" s="203"/>
      <c r="GZ73" s="203"/>
      <c r="HA73" s="203"/>
      <c r="HB73" s="203"/>
      <c r="HC73" s="203"/>
      <c r="HD73" s="203"/>
      <c r="HE73" s="203"/>
      <c r="HF73" s="203"/>
      <c r="HG73" s="203"/>
      <c r="HH73" s="203"/>
      <c r="HI73" s="203"/>
      <c r="HJ73" s="203"/>
      <c r="HK73" s="203"/>
      <c r="HL73" s="203"/>
      <c r="HM73" s="203"/>
      <c r="HN73" s="203"/>
      <c r="HO73" s="203"/>
      <c r="HP73" s="203"/>
      <c r="HQ73" s="203"/>
      <c r="HR73" s="203"/>
      <c r="HS73" s="203"/>
      <c r="HT73" s="203"/>
    </row>
    <row r="74" spans="1:228" s="100" customFormat="1" ht="15" hidden="1" customHeight="1" x14ac:dyDescent="0.15">
      <c r="A74" s="203"/>
      <c r="C74" s="566" t="str">
        <f>IF(COUNTIF(K74:AH74,"X")&gt;0,$BB$74,"")</f>
        <v/>
      </c>
      <c r="D74" s="567"/>
      <c r="E74" s="567"/>
      <c r="F74" s="567"/>
      <c r="G74" s="567"/>
      <c r="H74" s="567"/>
      <c r="I74" s="568"/>
      <c r="J74" s="490"/>
      <c r="K74" s="230" t="str">
        <f>IF(AND(K73=$BB$84,K72=""),"X",IF(AND(K73=$BD$84,K72&lt;&gt;""),"X",""))</f>
        <v/>
      </c>
      <c r="L74" s="230" t="str">
        <f t="shared" ref="L74:AH74" si="26">IF(AND(L73=$BB$84,L72=""),"X",IF(AND(L73=$BD$84,L72&lt;&gt;""),"X",""))</f>
        <v/>
      </c>
      <c r="M74" s="230" t="str">
        <f t="shared" si="26"/>
        <v/>
      </c>
      <c r="N74" s="230" t="str">
        <f t="shared" si="26"/>
        <v/>
      </c>
      <c r="O74" s="230" t="str">
        <f t="shared" si="26"/>
        <v/>
      </c>
      <c r="P74" s="230" t="str">
        <f t="shared" si="26"/>
        <v/>
      </c>
      <c r="Q74" s="230" t="str">
        <f t="shared" si="26"/>
        <v/>
      </c>
      <c r="R74" s="230" t="str">
        <f t="shared" si="26"/>
        <v/>
      </c>
      <c r="S74" s="230" t="str">
        <f t="shared" si="26"/>
        <v/>
      </c>
      <c r="T74" s="230" t="str">
        <f t="shared" si="26"/>
        <v/>
      </c>
      <c r="U74" s="230" t="str">
        <f t="shared" si="26"/>
        <v/>
      </c>
      <c r="V74" s="230" t="str">
        <f t="shared" si="26"/>
        <v/>
      </c>
      <c r="W74" s="230" t="str">
        <f t="shared" si="26"/>
        <v/>
      </c>
      <c r="X74" s="230" t="str">
        <f t="shared" si="26"/>
        <v/>
      </c>
      <c r="Y74" s="230" t="str">
        <f t="shared" si="26"/>
        <v/>
      </c>
      <c r="Z74" s="230" t="str">
        <f t="shared" si="26"/>
        <v/>
      </c>
      <c r="AA74" s="230" t="str">
        <f t="shared" si="26"/>
        <v/>
      </c>
      <c r="AB74" s="230" t="str">
        <f t="shared" si="26"/>
        <v/>
      </c>
      <c r="AC74" s="230" t="str">
        <f t="shared" si="26"/>
        <v/>
      </c>
      <c r="AD74" s="230" t="str">
        <f t="shared" si="26"/>
        <v/>
      </c>
      <c r="AE74" s="230" t="str">
        <f t="shared" si="26"/>
        <v/>
      </c>
      <c r="AF74" s="230" t="str">
        <f t="shared" si="26"/>
        <v/>
      </c>
      <c r="AG74" s="230" t="str">
        <f t="shared" si="26"/>
        <v/>
      </c>
      <c r="AH74" s="230" t="str">
        <f t="shared" si="26"/>
        <v/>
      </c>
      <c r="AI74" s="490"/>
      <c r="AJ74" s="569" t="str">
        <f>IF(COUNTIF(K74:AH74,"X")&gt;0,$BC$22,"")</f>
        <v/>
      </c>
      <c r="AK74" s="570"/>
      <c r="AL74" s="570"/>
      <c r="AM74" s="570"/>
      <c r="AN74" s="570"/>
      <c r="AO74" s="571"/>
      <c r="AP74" s="320"/>
      <c r="AQ74" s="376"/>
      <c r="AR74" s="376"/>
      <c r="AS74" s="376"/>
      <c r="AT74" s="376"/>
      <c r="AU74" s="376"/>
      <c r="AV74" s="376"/>
      <c r="AW74" s="376"/>
      <c r="AX74" s="376"/>
      <c r="AY74" s="367"/>
      <c r="AZ74" s="367"/>
      <c r="BA74" s="367"/>
      <c r="BB74" s="325" t="s">
        <v>453</v>
      </c>
      <c r="BC74" s="325"/>
      <c r="BD74" s="325"/>
      <c r="BE74" s="325"/>
      <c r="BF74" s="325"/>
      <c r="BG74" s="367"/>
      <c r="BH74" s="367"/>
      <c r="BI74" s="367"/>
      <c r="BJ74" s="367"/>
      <c r="BK74" s="367"/>
      <c r="BL74" s="367"/>
      <c r="BM74" s="367"/>
      <c r="BN74" s="367"/>
      <c r="BO74" s="367"/>
      <c r="BP74" s="367"/>
      <c r="BQ74" s="367"/>
      <c r="BR74" s="367"/>
      <c r="BS74" s="367"/>
      <c r="BT74" s="367"/>
      <c r="BU74" s="367"/>
      <c r="BV74" s="367"/>
      <c r="BW74" s="367"/>
      <c r="BX74" s="367"/>
      <c r="BY74" s="367"/>
      <c r="BZ74" s="367"/>
      <c r="CA74" s="367"/>
      <c r="CB74" s="367"/>
      <c r="CC74" s="367"/>
      <c r="CD74" s="367"/>
      <c r="CE74" s="367"/>
      <c r="CF74" s="367"/>
      <c r="CG74" s="367"/>
      <c r="CH74" s="367"/>
      <c r="CI74" s="367"/>
      <c r="CJ74" s="13" t="s">
        <v>213</v>
      </c>
      <c r="CK74" s="326"/>
      <c r="CL74" s="326"/>
      <c r="CM74" s="326" t="str">
        <f t="shared" si="18"/>
        <v/>
      </c>
      <c r="CN74" s="326"/>
      <c r="CO74" s="326"/>
      <c r="CP74" s="326"/>
      <c r="CQ74" s="326"/>
      <c r="CR74" s="326"/>
      <c r="CS74" s="326"/>
      <c r="CT74" s="326"/>
      <c r="CU74" s="326"/>
      <c r="CV74" s="326"/>
      <c r="CW74" s="326"/>
      <c r="CX74" s="326"/>
      <c r="CY74" s="326"/>
      <c r="CZ74" s="326"/>
      <c r="DA74" s="326"/>
      <c r="DB74" s="326"/>
      <c r="DC74" s="326"/>
      <c r="DD74" s="326"/>
      <c r="DE74" s="326"/>
      <c r="DF74" s="326"/>
      <c r="DG74" s="326"/>
      <c r="DH74" s="326"/>
      <c r="DI74" s="326"/>
      <c r="DJ74" s="326"/>
      <c r="DK74" s="326"/>
      <c r="DL74" s="326"/>
      <c r="DM74" s="326"/>
      <c r="DN74" s="326"/>
      <c r="DO74" s="326"/>
      <c r="DP74" s="367"/>
      <c r="DQ74" s="367"/>
      <c r="DR74" s="367"/>
      <c r="DS74" s="367"/>
      <c r="DT74" s="367"/>
      <c r="DU74" s="367"/>
      <c r="DV74" s="367"/>
      <c r="FQ74" s="203"/>
      <c r="FR74" s="203"/>
      <c r="FS74" s="203"/>
      <c r="FT74" s="203"/>
      <c r="FU74" s="203"/>
      <c r="FV74" s="203"/>
      <c r="FW74" s="203"/>
      <c r="FX74" s="203"/>
      <c r="FY74" s="203"/>
      <c r="FZ74" s="203"/>
      <c r="GA74" s="203"/>
      <c r="GB74" s="203"/>
      <c r="GC74" s="203"/>
      <c r="GD74" s="203"/>
      <c r="GE74" s="203"/>
      <c r="GF74" s="203"/>
      <c r="GG74" s="203"/>
      <c r="GH74" s="203"/>
      <c r="GI74" s="203"/>
      <c r="GJ74" s="203"/>
      <c r="GK74" s="203"/>
      <c r="GL74" s="203"/>
      <c r="GM74" s="203"/>
      <c r="GN74" s="203"/>
      <c r="GO74" s="203"/>
      <c r="GP74" s="203"/>
      <c r="GQ74" s="203"/>
      <c r="GR74" s="203"/>
      <c r="GS74" s="203"/>
      <c r="GT74" s="203"/>
      <c r="GU74" s="203"/>
      <c r="GV74" s="203"/>
      <c r="GW74" s="203"/>
      <c r="GX74" s="203"/>
      <c r="GY74" s="203"/>
      <c r="GZ74" s="203"/>
      <c r="HA74" s="203"/>
      <c r="HB74" s="203"/>
      <c r="HC74" s="203"/>
      <c r="HD74" s="203"/>
      <c r="HE74" s="203"/>
      <c r="HF74" s="203"/>
      <c r="HG74" s="203"/>
      <c r="HH74" s="203"/>
      <c r="HI74" s="203"/>
      <c r="HJ74" s="203"/>
      <c r="HK74" s="203"/>
      <c r="HL74" s="203"/>
      <c r="HM74" s="203"/>
      <c r="HN74" s="203"/>
      <c r="HO74" s="203"/>
      <c r="HP74" s="203"/>
      <c r="HQ74" s="203"/>
      <c r="HR74" s="203"/>
      <c r="HS74" s="203"/>
      <c r="HT74" s="203"/>
    </row>
    <row r="75" spans="1:228" s="100" customFormat="1" ht="15" hidden="1" customHeight="1" x14ac:dyDescent="0.15">
      <c r="A75" s="203"/>
      <c r="C75" s="551" t="s">
        <v>434</v>
      </c>
      <c r="D75" s="552"/>
      <c r="E75" s="553"/>
      <c r="F75" s="540" t="s">
        <v>622</v>
      </c>
      <c r="G75" s="541"/>
      <c r="H75" s="541"/>
      <c r="I75" s="542"/>
      <c r="J75" s="543" t="s">
        <v>393</v>
      </c>
      <c r="K75" s="229"/>
      <c r="L75" s="229"/>
      <c r="M75" s="229"/>
      <c r="N75" s="229"/>
      <c r="O75" s="229"/>
      <c r="P75" s="229"/>
      <c r="Q75" s="229"/>
      <c r="R75" s="229"/>
      <c r="S75" s="229"/>
      <c r="T75" s="229"/>
      <c r="U75" s="229"/>
      <c r="V75" s="229"/>
      <c r="W75" s="229"/>
      <c r="X75" s="229"/>
      <c r="Y75" s="229"/>
      <c r="Z75" s="229"/>
      <c r="AA75" s="178"/>
      <c r="AB75" s="178"/>
      <c r="AC75" s="178"/>
      <c r="AD75" s="178"/>
      <c r="AE75" s="178"/>
      <c r="AF75" s="178"/>
      <c r="AG75" s="178"/>
      <c r="AH75" s="178"/>
      <c r="AI75" s="543" t="s">
        <v>393</v>
      </c>
      <c r="AJ75" s="511"/>
      <c r="AK75" s="512"/>
      <c r="AL75" s="512"/>
      <c r="AM75" s="512"/>
      <c r="AN75" s="512"/>
      <c r="AO75" s="513"/>
      <c r="AP75" s="301" t="s">
        <v>393</v>
      </c>
      <c r="AQ75" s="351"/>
      <c r="AR75" s="351"/>
      <c r="AS75" s="351"/>
      <c r="AT75" s="351"/>
      <c r="AU75" s="351"/>
      <c r="AV75" s="351"/>
      <c r="AW75" s="351"/>
      <c r="AX75" s="351"/>
      <c r="AY75" s="367"/>
      <c r="AZ75" s="367"/>
      <c r="BA75" s="367"/>
      <c r="BB75" s="325" t="s">
        <v>907</v>
      </c>
      <c r="BC75" s="325" t="s">
        <v>908</v>
      </c>
      <c r="BD75" s="325" t="s">
        <v>404</v>
      </c>
      <c r="BE75" s="325"/>
      <c r="BF75" s="325"/>
      <c r="BG75" s="367"/>
      <c r="BH75" s="367"/>
      <c r="BI75" s="367"/>
      <c r="BJ75" s="367"/>
      <c r="BK75" s="367"/>
      <c r="BL75" s="367"/>
      <c r="BM75" s="367"/>
      <c r="BN75" s="367"/>
      <c r="BO75" s="367"/>
      <c r="BP75" s="367"/>
      <c r="BQ75" s="367"/>
      <c r="BR75" s="367"/>
      <c r="BS75" s="367"/>
      <c r="BT75" s="367"/>
      <c r="BU75" s="367"/>
      <c r="BV75" s="367"/>
      <c r="BW75" s="367"/>
      <c r="BX75" s="367"/>
      <c r="BY75" s="367"/>
      <c r="BZ75" s="367"/>
      <c r="CA75" s="367"/>
      <c r="CB75" s="367"/>
      <c r="CC75" s="367"/>
      <c r="CD75" s="367"/>
      <c r="CE75" s="367"/>
      <c r="CF75" s="367"/>
      <c r="CG75" s="367"/>
      <c r="CH75" s="367"/>
      <c r="CI75" s="367"/>
      <c r="CJ75" s="13" t="s">
        <v>214</v>
      </c>
      <c r="CK75" s="326"/>
      <c r="CL75" s="326"/>
      <c r="CM75" s="326" t="str">
        <f t="shared" si="18"/>
        <v/>
      </c>
      <c r="CN75" s="326"/>
      <c r="CO75" s="326"/>
      <c r="CP75" s="326"/>
      <c r="CQ75" s="326"/>
      <c r="CR75" s="326"/>
      <c r="CS75" s="326"/>
      <c r="CT75" s="326"/>
      <c r="CU75" s="326"/>
      <c r="CV75" s="326"/>
      <c r="CW75" s="326"/>
      <c r="CX75" s="326"/>
      <c r="CY75" s="326"/>
      <c r="CZ75" s="326"/>
      <c r="DA75" s="326"/>
      <c r="DB75" s="326"/>
      <c r="DC75" s="326"/>
      <c r="DD75" s="326"/>
      <c r="DE75" s="326"/>
      <c r="DF75" s="326"/>
      <c r="DG75" s="326"/>
      <c r="DH75" s="326"/>
      <c r="DI75" s="326"/>
      <c r="DJ75" s="326"/>
      <c r="DK75" s="326"/>
      <c r="DL75" s="326"/>
      <c r="DM75" s="326"/>
      <c r="DN75" s="326"/>
      <c r="DO75" s="326"/>
      <c r="DP75" s="367"/>
      <c r="DQ75" s="367"/>
      <c r="DR75" s="367"/>
      <c r="DS75" s="367"/>
      <c r="DT75" s="367"/>
      <c r="DU75" s="367"/>
      <c r="DV75" s="367"/>
      <c r="FQ75" s="203"/>
      <c r="FR75" s="203"/>
      <c r="FS75" s="203"/>
      <c r="FT75" s="203"/>
      <c r="FU75" s="203"/>
      <c r="FV75" s="203"/>
      <c r="FW75" s="203"/>
      <c r="FX75" s="203"/>
      <c r="FY75" s="203"/>
      <c r="FZ75" s="203"/>
      <c r="GA75" s="203"/>
      <c r="GB75" s="203"/>
      <c r="GC75" s="203"/>
      <c r="GD75" s="203"/>
      <c r="GE75" s="203"/>
      <c r="GF75" s="203"/>
      <c r="GG75" s="203"/>
      <c r="GH75" s="203"/>
      <c r="GI75" s="203"/>
      <c r="GJ75" s="203"/>
      <c r="GK75" s="203"/>
      <c r="GL75" s="203"/>
      <c r="GM75" s="203"/>
      <c r="GN75" s="203"/>
      <c r="GO75" s="203"/>
      <c r="GP75" s="203"/>
      <c r="GQ75" s="203"/>
      <c r="GR75" s="203"/>
      <c r="GS75" s="203"/>
      <c r="GT75" s="203"/>
      <c r="GU75" s="203"/>
      <c r="GV75" s="203"/>
      <c r="GW75" s="203"/>
      <c r="GX75" s="203"/>
      <c r="GY75" s="203"/>
      <c r="GZ75" s="203"/>
      <c r="HA75" s="203"/>
      <c r="HB75" s="203"/>
      <c r="HC75" s="203"/>
      <c r="HD75" s="203"/>
      <c r="HE75" s="203"/>
      <c r="HF75" s="203"/>
      <c r="HG75" s="203"/>
      <c r="HH75" s="203"/>
      <c r="HI75" s="203"/>
      <c r="HJ75" s="203"/>
      <c r="HK75" s="203"/>
      <c r="HL75" s="203"/>
      <c r="HM75" s="203"/>
      <c r="HN75" s="203"/>
      <c r="HO75" s="203"/>
      <c r="HP75" s="203"/>
      <c r="HQ75" s="203"/>
      <c r="HR75" s="203"/>
      <c r="HS75" s="203"/>
      <c r="HT75" s="203"/>
    </row>
    <row r="76" spans="1:228" s="100" customFormat="1" ht="12" hidden="1" customHeight="1" x14ac:dyDescent="0.15">
      <c r="C76" s="511"/>
      <c r="D76" s="512"/>
      <c r="E76" s="513"/>
      <c r="F76" s="548" t="s">
        <v>623</v>
      </c>
      <c r="G76" s="549"/>
      <c r="H76" s="549"/>
      <c r="I76" s="550"/>
      <c r="J76" s="489"/>
      <c r="K76" s="135"/>
      <c r="L76" s="135"/>
      <c r="M76" s="135"/>
      <c r="N76" s="135"/>
      <c r="O76" s="135"/>
      <c r="P76" s="136"/>
      <c r="Q76" s="136"/>
      <c r="R76" s="136"/>
      <c r="S76" s="136"/>
      <c r="T76" s="136"/>
      <c r="U76" s="136"/>
      <c r="V76" s="136"/>
      <c r="W76" s="136"/>
      <c r="X76" s="136"/>
      <c r="Y76" s="136"/>
      <c r="Z76" s="136"/>
      <c r="AA76" s="136"/>
      <c r="AB76" s="136"/>
      <c r="AC76" s="136"/>
      <c r="AD76" s="136"/>
      <c r="AE76" s="136"/>
      <c r="AF76" s="136"/>
      <c r="AG76" s="136"/>
      <c r="AH76" s="136"/>
      <c r="AI76" s="489"/>
      <c r="AJ76" s="514"/>
      <c r="AK76" s="515"/>
      <c r="AL76" s="515"/>
      <c r="AM76" s="515"/>
      <c r="AN76" s="515"/>
      <c r="AO76" s="516"/>
      <c r="AP76" s="299" t="s">
        <v>624</v>
      </c>
      <c r="AQ76" s="351"/>
      <c r="AR76" s="351"/>
      <c r="AS76" s="351"/>
      <c r="AT76" s="351"/>
      <c r="AU76" s="351"/>
      <c r="AV76" s="351"/>
      <c r="AW76" s="351"/>
      <c r="AX76" s="351"/>
      <c r="AY76" s="367"/>
      <c r="AZ76" s="367"/>
      <c r="BA76" s="367"/>
      <c r="BB76" s="325" t="s">
        <v>380</v>
      </c>
      <c r="BC76" s="325" t="s">
        <v>381</v>
      </c>
      <c r="BD76" s="325" t="s">
        <v>382</v>
      </c>
      <c r="BE76" s="325" t="s">
        <v>383</v>
      </c>
      <c r="BF76" s="325"/>
      <c r="BG76" s="367"/>
      <c r="BH76" s="367"/>
      <c r="BI76" s="367"/>
      <c r="BJ76" s="367"/>
      <c r="BK76" s="367"/>
      <c r="BL76" s="367"/>
      <c r="BM76" s="367"/>
      <c r="BN76" s="367"/>
      <c r="BO76" s="367"/>
      <c r="BP76" s="367"/>
      <c r="BQ76" s="367"/>
      <c r="BR76" s="367"/>
      <c r="BS76" s="367"/>
      <c r="BT76" s="367"/>
      <c r="BU76" s="367"/>
      <c r="BV76" s="367"/>
      <c r="BW76" s="367"/>
      <c r="BX76" s="367"/>
      <c r="BY76" s="367"/>
      <c r="BZ76" s="367"/>
      <c r="CA76" s="367"/>
      <c r="CB76" s="367"/>
      <c r="CC76" s="367"/>
      <c r="CD76" s="367"/>
      <c r="CE76" s="367"/>
      <c r="CF76" s="367"/>
      <c r="CG76" s="367"/>
      <c r="CH76" s="367"/>
      <c r="CI76" s="367"/>
      <c r="CJ76" s="13" t="s">
        <v>215</v>
      </c>
      <c r="CK76" s="326"/>
      <c r="CL76" s="326"/>
      <c r="CM76" s="326" t="str">
        <f t="shared" si="18"/>
        <v/>
      </c>
      <c r="CN76" s="326"/>
      <c r="CO76" s="326"/>
      <c r="CP76" s="326"/>
      <c r="CQ76" s="326"/>
      <c r="CR76" s="326"/>
      <c r="CS76" s="326"/>
      <c r="CT76" s="326"/>
      <c r="CU76" s="326"/>
      <c r="CV76" s="326"/>
      <c r="CW76" s="326"/>
      <c r="CX76" s="326"/>
      <c r="CY76" s="326"/>
      <c r="CZ76" s="326"/>
      <c r="DA76" s="326"/>
      <c r="DB76" s="326"/>
      <c r="DC76" s="326"/>
      <c r="DD76" s="326"/>
      <c r="DE76" s="326"/>
      <c r="DF76" s="326"/>
      <c r="DG76" s="326"/>
      <c r="DH76" s="326"/>
      <c r="DI76" s="326"/>
      <c r="DJ76" s="326"/>
      <c r="DK76" s="326"/>
      <c r="DL76" s="326"/>
      <c r="DM76" s="326"/>
      <c r="DN76" s="326"/>
      <c r="DO76" s="326"/>
      <c r="DP76" s="367"/>
      <c r="DQ76" s="367"/>
      <c r="DR76" s="367"/>
      <c r="DS76" s="367"/>
      <c r="DT76" s="367"/>
      <c r="DU76" s="367"/>
      <c r="DV76" s="367"/>
      <c r="FQ76" s="203"/>
      <c r="FR76" s="203"/>
      <c r="FS76" s="203"/>
      <c r="FT76" s="203"/>
      <c r="FU76" s="203"/>
      <c r="FV76" s="203"/>
      <c r="FW76" s="203"/>
      <c r="FX76" s="203"/>
      <c r="FY76" s="203"/>
      <c r="FZ76" s="203"/>
      <c r="GA76" s="203"/>
      <c r="GB76" s="203"/>
      <c r="GC76" s="203"/>
      <c r="GD76" s="203"/>
      <c r="GE76" s="203"/>
      <c r="GF76" s="203"/>
      <c r="GG76" s="203"/>
      <c r="GH76" s="203"/>
      <c r="GI76" s="203"/>
      <c r="GJ76" s="203"/>
      <c r="GK76" s="203"/>
      <c r="GL76" s="203"/>
      <c r="GM76" s="203"/>
      <c r="GN76" s="203"/>
      <c r="GO76" s="203"/>
      <c r="GP76" s="203"/>
      <c r="GQ76" s="203"/>
      <c r="GR76" s="203"/>
      <c r="GS76" s="203"/>
      <c r="GT76" s="203"/>
      <c r="GU76" s="203"/>
      <c r="GV76" s="203"/>
      <c r="GW76" s="203"/>
      <c r="GX76" s="203"/>
      <c r="GY76" s="203"/>
      <c r="GZ76" s="203"/>
      <c r="HA76" s="203"/>
      <c r="HB76" s="203"/>
      <c r="HC76" s="203"/>
      <c r="HD76" s="203"/>
      <c r="HE76" s="203"/>
      <c r="HF76" s="203"/>
      <c r="HG76" s="203"/>
      <c r="HH76" s="203"/>
      <c r="HI76" s="203"/>
      <c r="HJ76" s="203"/>
      <c r="HK76" s="203"/>
      <c r="HL76" s="203"/>
      <c r="HM76" s="203"/>
      <c r="HN76" s="203"/>
      <c r="HO76" s="203"/>
      <c r="HP76" s="203"/>
      <c r="HQ76" s="203"/>
      <c r="HR76" s="203"/>
      <c r="HS76" s="203"/>
      <c r="HT76" s="203"/>
    </row>
    <row r="77" spans="1:228" s="100" customFormat="1" ht="12" hidden="1" customHeight="1" x14ac:dyDescent="0.15">
      <c r="C77" s="545" t="str">
        <f>IF(COUNTIF(K77:AH77,"X")&gt;0,$BB$77,"")</f>
        <v/>
      </c>
      <c r="D77" s="546"/>
      <c r="E77" s="546"/>
      <c r="F77" s="546"/>
      <c r="G77" s="546"/>
      <c r="H77" s="546"/>
      <c r="I77" s="547"/>
      <c r="J77" s="544"/>
      <c r="K77" s="216" t="str">
        <f>IF(AND(K72="",OR(K75&lt;&gt;"",K76&lt;&gt;"")),"X","")</f>
        <v/>
      </c>
      <c r="L77" s="216" t="str">
        <f t="shared" ref="L77:AH77" si="27">IF(AND(L72="",OR(L75&lt;&gt;"",L76&lt;&gt;"")),"X","")</f>
        <v/>
      </c>
      <c r="M77" s="216" t="str">
        <f t="shared" si="27"/>
        <v/>
      </c>
      <c r="N77" s="216" t="str">
        <f t="shared" si="27"/>
        <v/>
      </c>
      <c r="O77" s="216" t="str">
        <f t="shared" si="27"/>
        <v/>
      </c>
      <c r="P77" s="216" t="str">
        <f t="shared" si="27"/>
        <v/>
      </c>
      <c r="Q77" s="216" t="str">
        <f t="shared" si="27"/>
        <v/>
      </c>
      <c r="R77" s="216" t="str">
        <f t="shared" si="27"/>
        <v/>
      </c>
      <c r="S77" s="216" t="str">
        <f t="shared" si="27"/>
        <v/>
      </c>
      <c r="T77" s="216" t="str">
        <f t="shared" si="27"/>
        <v/>
      </c>
      <c r="U77" s="216" t="str">
        <f t="shared" si="27"/>
        <v/>
      </c>
      <c r="V77" s="216" t="str">
        <f t="shared" si="27"/>
        <v/>
      </c>
      <c r="W77" s="216" t="str">
        <f t="shared" si="27"/>
        <v/>
      </c>
      <c r="X77" s="216" t="str">
        <f t="shared" si="27"/>
        <v/>
      </c>
      <c r="Y77" s="216" t="str">
        <f t="shared" si="27"/>
        <v/>
      </c>
      <c r="Z77" s="216" t="str">
        <f t="shared" si="27"/>
        <v/>
      </c>
      <c r="AA77" s="216" t="str">
        <f t="shared" si="27"/>
        <v/>
      </c>
      <c r="AB77" s="216" t="str">
        <f t="shared" si="27"/>
        <v/>
      </c>
      <c r="AC77" s="216" t="str">
        <f t="shared" si="27"/>
        <v/>
      </c>
      <c r="AD77" s="216" t="str">
        <f t="shared" si="27"/>
        <v/>
      </c>
      <c r="AE77" s="216" t="str">
        <f t="shared" si="27"/>
        <v/>
      </c>
      <c r="AF77" s="216" t="str">
        <f t="shared" si="27"/>
        <v/>
      </c>
      <c r="AG77" s="216" t="str">
        <f t="shared" si="27"/>
        <v/>
      </c>
      <c r="AH77" s="216" t="str">
        <f t="shared" si="27"/>
        <v/>
      </c>
      <c r="AI77" s="544"/>
      <c r="AJ77" s="517"/>
      <c r="AK77" s="518"/>
      <c r="AL77" s="518"/>
      <c r="AM77" s="518"/>
      <c r="AN77" s="518"/>
      <c r="AO77" s="519"/>
      <c r="AP77" s="323"/>
      <c r="AQ77" s="351"/>
      <c r="AR77" s="351"/>
      <c r="AS77" s="351"/>
      <c r="AT77" s="351"/>
      <c r="AU77" s="351"/>
      <c r="AV77" s="351"/>
      <c r="AW77" s="351"/>
      <c r="AX77" s="351"/>
      <c r="AY77" s="367"/>
      <c r="AZ77" s="367"/>
      <c r="BA77" s="367"/>
      <c r="BB77" s="325" t="s">
        <v>625</v>
      </c>
      <c r="BC77" s="325"/>
      <c r="BD77" s="325"/>
      <c r="BE77" s="325"/>
      <c r="BF77" s="325"/>
      <c r="BG77" s="367"/>
      <c r="BH77" s="367"/>
      <c r="BI77" s="367"/>
      <c r="BJ77" s="367"/>
      <c r="BK77" s="367"/>
      <c r="BL77" s="367"/>
      <c r="BM77" s="367"/>
      <c r="BN77" s="367"/>
      <c r="BO77" s="367"/>
      <c r="BP77" s="367"/>
      <c r="BQ77" s="367"/>
      <c r="BR77" s="367"/>
      <c r="BS77" s="367"/>
      <c r="BT77" s="367"/>
      <c r="BU77" s="367"/>
      <c r="BV77" s="367"/>
      <c r="BW77" s="367"/>
      <c r="BX77" s="367"/>
      <c r="BY77" s="367"/>
      <c r="BZ77" s="367"/>
      <c r="CA77" s="367"/>
      <c r="CB77" s="367"/>
      <c r="CC77" s="367"/>
      <c r="CD77" s="367"/>
      <c r="CE77" s="367"/>
      <c r="CF77" s="367"/>
      <c r="CG77" s="367"/>
      <c r="CH77" s="367"/>
      <c r="CI77" s="367"/>
      <c r="CJ77" s="13" t="s">
        <v>216</v>
      </c>
      <c r="CK77" s="326"/>
      <c r="CL77" s="326"/>
      <c r="CM77" s="326" t="str">
        <f t="shared" si="18"/>
        <v/>
      </c>
      <c r="CN77" s="326"/>
      <c r="CO77" s="326"/>
      <c r="CP77" s="326"/>
      <c r="CQ77" s="326"/>
      <c r="CR77" s="326"/>
      <c r="CS77" s="326"/>
      <c r="CT77" s="326"/>
      <c r="CU77" s="326"/>
      <c r="CV77" s="326"/>
      <c r="CW77" s="326"/>
      <c r="CX77" s="326"/>
      <c r="CY77" s="326"/>
      <c r="CZ77" s="326"/>
      <c r="DA77" s="326"/>
      <c r="DB77" s="326"/>
      <c r="DC77" s="326"/>
      <c r="DD77" s="326"/>
      <c r="DE77" s="326"/>
      <c r="DF77" s="326"/>
      <c r="DG77" s="326"/>
      <c r="DH77" s="326"/>
      <c r="DI77" s="326"/>
      <c r="DJ77" s="326"/>
      <c r="DK77" s="326"/>
      <c r="DL77" s="326"/>
      <c r="DM77" s="326"/>
      <c r="DN77" s="326"/>
      <c r="DO77" s="326"/>
      <c r="DP77" s="367"/>
      <c r="DQ77" s="367"/>
      <c r="DR77" s="367"/>
      <c r="DS77" s="367"/>
      <c r="DT77" s="367"/>
      <c r="DU77" s="367"/>
      <c r="DV77" s="367"/>
      <c r="FQ77" s="203"/>
      <c r="FR77" s="203"/>
      <c r="FS77" s="203"/>
      <c r="FT77" s="203"/>
      <c r="FU77" s="203"/>
      <c r="FV77" s="203"/>
      <c r="FW77" s="203"/>
      <c r="FX77" s="203"/>
      <c r="FY77" s="203"/>
      <c r="FZ77" s="203"/>
      <c r="GA77" s="203"/>
      <c r="GB77" s="203"/>
      <c r="GC77" s="203"/>
      <c r="GD77" s="203"/>
      <c r="GE77" s="203"/>
      <c r="GF77" s="203"/>
      <c r="GG77" s="203"/>
      <c r="GH77" s="203"/>
      <c r="GI77" s="203"/>
      <c r="GJ77" s="203"/>
      <c r="GK77" s="203"/>
      <c r="GL77" s="203"/>
      <c r="GM77" s="203"/>
      <c r="GN77" s="203"/>
      <c r="GO77" s="203"/>
      <c r="GP77" s="203"/>
      <c r="GQ77" s="203"/>
      <c r="GR77" s="203"/>
      <c r="GS77" s="203"/>
      <c r="GT77" s="203"/>
      <c r="GU77" s="203"/>
      <c r="GV77" s="203"/>
      <c r="GW77" s="203"/>
      <c r="GX77" s="203"/>
      <c r="GY77" s="203"/>
      <c r="GZ77" s="203"/>
      <c r="HA77" s="203"/>
      <c r="HB77" s="203"/>
      <c r="HC77" s="203"/>
      <c r="HD77" s="203"/>
      <c r="HE77" s="203"/>
      <c r="HF77" s="203"/>
      <c r="HG77" s="203"/>
      <c r="HH77" s="203"/>
      <c r="HI77" s="203"/>
      <c r="HJ77" s="203"/>
      <c r="HK77" s="203"/>
      <c r="HL77" s="203"/>
      <c r="HM77" s="203"/>
      <c r="HN77" s="203"/>
      <c r="HO77" s="203"/>
      <c r="HP77" s="203"/>
      <c r="HQ77" s="203"/>
      <c r="HR77" s="203"/>
      <c r="HS77" s="203"/>
      <c r="HT77" s="203"/>
    </row>
    <row r="78" spans="1:228" s="100" customFormat="1" ht="15" customHeight="1" x14ac:dyDescent="0.15">
      <c r="A78" s="203"/>
      <c r="B78" s="522" t="s">
        <v>196</v>
      </c>
      <c r="C78" s="525" t="s">
        <v>197</v>
      </c>
      <c r="D78" s="526"/>
      <c r="E78" s="526"/>
      <c r="F78" s="526"/>
      <c r="G78" s="526"/>
      <c r="H78" s="526"/>
      <c r="I78" s="527"/>
      <c r="J78" s="226"/>
      <c r="K78" s="246" t="str">
        <f>IF(ベース!$R$46="U",$BB$76,IF(ベース!$R$46="D",$BC$76,""))</f>
        <v/>
      </c>
      <c r="L78" s="203"/>
      <c r="M78" s="203"/>
      <c r="N78" s="203"/>
      <c r="O78" s="203"/>
      <c r="P78" s="203"/>
      <c r="Q78" s="203"/>
      <c r="R78" s="203"/>
      <c r="S78" s="203"/>
      <c r="T78" s="203"/>
      <c r="U78" s="203"/>
      <c r="V78" s="203"/>
      <c r="W78" s="203"/>
      <c r="X78" s="203"/>
      <c r="Y78" s="203"/>
      <c r="Z78" s="203"/>
      <c r="AA78" s="203"/>
      <c r="AB78" s="203"/>
      <c r="AC78" s="203"/>
      <c r="AD78" s="203"/>
      <c r="AE78" s="203"/>
      <c r="AF78" s="203"/>
      <c r="AG78" s="203"/>
      <c r="AH78" s="248" t="str">
        <f>IF(ベース!$R$46="D",$BD$76,IF(ベース!$R$46="U",$BE$76,""))</f>
        <v/>
      </c>
      <c r="AI78" s="226"/>
      <c r="AJ78" s="528"/>
      <c r="AK78" s="529"/>
      <c r="AL78" s="529"/>
      <c r="AM78" s="529"/>
      <c r="AN78" s="529"/>
      <c r="AO78" s="530"/>
      <c r="AP78" s="301" t="s">
        <v>112</v>
      </c>
      <c r="AQ78" s="351"/>
      <c r="AR78" s="351"/>
      <c r="AS78" s="351"/>
      <c r="AT78" s="351"/>
      <c r="AU78" s="351"/>
      <c r="AV78" s="351"/>
      <c r="AW78" s="351"/>
      <c r="AX78" s="351"/>
      <c r="AY78" s="367"/>
      <c r="AZ78" s="367"/>
      <c r="BA78" s="367"/>
      <c r="BB78" s="325" t="s">
        <v>380</v>
      </c>
      <c r="BC78" s="325" t="s">
        <v>384</v>
      </c>
      <c r="BD78" s="325" t="s">
        <v>382</v>
      </c>
      <c r="BE78" s="325" t="s">
        <v>385</v>
      </c>
      <c r="BF78" s="325"/>
      <c r="BG78" s="367"/>
      <c r="BH78" s="367"/>
      <c r="BI78" s="367"/>
      <c r="BJ78" s="367"/>
      <c r="BK78" s="367"/>
      <c r="BL78" s="367"/>
      <c r="BM78" s="367"/>
      <c r="BN78" s="367"/>
      <c r="BO78" s="367"/>
      <c r="BP78" s="367"/>
      <c r="BQ78" s="367"/>
      <c r="BR78" s="367"/>
      <c r="BS78" s="367"/>
      <c r="BT78" s="367"/>
      <c r="BU78" s="367"/>
      <c r="BV78" s="367"/>
      <c r="BW78" s="367"/>
      <c r="BX78" s="367"/>
      <c r="BY78" s="367"/>
      <c r="BZ78" s="367"/>
      <c r="CA78" s="367"/>
      <c r="CB78" s="367"/>
      <c r="CC78" s="367"/>
      <c r="CD78" s="367"/>
      <c r="CE78" s="367"/>
      <c r="CF78" s="367"/>
      <c r="CG78" s="367"/>
      <c r="CH78" s="367"/>
      <c r="CI78" s="367"/>
      <c r="CJ78" s="13" t="s">
        <v>217</v>
      </c>
      <c r="CK78" s="326"/>
      <c r="CL78" s="326"/>
      <c r="CM78" s="326" t="str">
        <f t="shared" si="18"/>
        <v/>
      </c>
      <c r="CN78" s="326"/>
      <c r="CO78" s="326"/>
      <c r="CP78" s="326"/>
      <c r="CQ78" s="326"/>
      <c r="CR78" s="326"/>
      <c r="CS78" s="326"/>
      <c r="CT78" s="326"/>
      <c r="CU78" s="326"/>
      <c r="CV78" s="326"/>
      <c r="CW78" s="326"/>
      <c r="CX78" s="326"/>
      <c r="CY78" s="326"/>
      <c r="CZ78" s="326"/>
      <c r="DA78" s="326"/>
      <c r="DB78" s="326"/>
      <c r="DC78" s="326"/>
      <c r="DD78" s="326"/>
      <c r="DE78" s="326"/>
      <c r="DF78" s="326"/>
      <c r="DG78" s="326"/>
      <c r="DH78" s="326"/>
      <c r="DI78" s="326"/>
      <c r="DJ78" s="326"/>
      <c r="DK78" s="326"/>
      <c r="DL78" s="326"/>
      <c r="DM78" s="326"/>
      <c r="DN78" s="326"/>
      <c r="DO78" s="326"/>
      <c r="DP78" s="367"/>
      <c r="DQ78" s="367"/>
      <c r="DR78" s="367"/>
      <c r="DS78" s="367"/>
      <c r="DT78" s="367"/>
      <c r="DU78" s="367"/>
      <c r="DV78" s="367"/>
    </row>
    <row r="79" spans="1:228" s="100" customFormat="1" ht="15" customHeight="1" x14ac:dyDescent="0.15">
      <c r="A79" s="203"/>
      <c r="B79" s="523"/>
      <c r="C79" s="531" t="s">
        <v>198</v>
      </c>
      <c r="D79" s="532"/>
      <c r="E79" s="532"/>
      <c r="F79" s="532"/>
      <c r="G79" s="532"/>
      <c r="H79" s="532"/>
      <c r="I79" s="533"/>
      <c r="J79" s="171"/>
      <c r="K79" s="246" t="str">
        <f>IF(ベース!$R$46="U",$BB$78,IF(ベース!$R$49="S",$BB$78,IF(ベース!$R$46="D",$BC$78,"")))</f>
        <v/>
      </c>
      <c r="L79" s="203"/>
      <c r="M79" s="203"/>
      <c r="N79" s="203"/>
      <c r="O79" s="203"/>
      <c r="P79" s="203"/>
      <c r="Q79" s="203"/>
      <c r="R79" s="203"/>
      <c r="S79" s="203"/>
      <c r="T79" s="203"/>
      <c r="U79" s="203"/>
      <c r="V79" s="203"/>
      <c r="W79" s="203"/>
      <c r="X79" s="203"/>
      <c r="Y79" s="203"/>
      <c r="Z79" s="203"/>
      <c r="AA79" s="203"/>
      <c r="AB79" s="203"/>
      <c r="AC79" s="203"/>
      <c r="AD79" s="203"/>
      <c r="AE79" s="203"/>
      <c r="AF79" s="203"/>
      <c r="AG79" s="203"/>
      <c r="AH79" s="248" t="str">
        <f>IF(ベース!$R$46="D",$BD$78,IF(ベース!$R$49="S",$BD$78,IF(ベース!$R$46="U",$BE$78,"")))</f>
        <v/>
      </c>
      <c r="AI79" s="171"/>
      <c r="AJ79" s="528"/>
      <c r="AK79" s="529"/>
      <c r="AL79" s="529"/>
      <c r="AM79" s="529"/>
      <c r="AN79" s="529"/>
      <c r="AO79" s="530"/>
      <c r="AP79" s="299" t="s">
        <v>112</v>
      </c>
      <c r="AQ79" s="367"/>
      <c r="AR79" s="367"/>
      <c r="AS79" s="367"/>
      <c r="AT79" s="367"/>
      <c r="AU79" s="367"/>
      <c r="AV79" s="367"/>
      <c r="AW79" s="367"/>
      <c r="AX79" s="367"/>
      <c r="AY79" s="367"/>
      <c r="AZ79" s="367"/>
      <c r="BA79" s="367"/>
      <c r="BB79" s="325" t="s">
        <v>380</v>
      </c>
      <c r="BC79" s="325" t="s">
        <v>381</v>
      </c>
      <c r="BD79" s="325" t="s">
        <v>382</v>
      </c>
      <c r="BE79" s="325" t="s">
        <v>383</v>
      </c>
      <c r="BF79" s="325" t="s">
        <v>108</v>
      </c>
      <c r="BG79" s="367"/>
      <c r="BH79" s="367"/>
      <c r="BI79" s="367"/>
      <c r="BJ79" s="367"/>
      <c r="BK79" s="367"/>
      <c r="BL79" s="367"/>
      <c r="BM79" s="367"/>
      <c r="BN79" s="367"/>
      <c r="BO79" s="367"/>
      <c r="BP79" s="367"/>
      <c r="BQ79" s="367"/>
      <c r="BR79" s="367"/>
      <c r="BS79" s="367"/>
      <c r="BT79" s="367"/>
      <c r="BU79" s="367"/>
      <c r="BV79" s="367"/>
      <c r="BW79" s="367"/>
      <c r="BX79" s="367"/>
      <c r="BY79" s="367"/>
      <c r="BZ79" s="367"/>
      <c r="CA79" s="367"/>
      <c r="CB79" s="367"/>
      <c r="CC79" s="367"/>
      <c r="CD79" s="367"/>
      <c r="CE79" s="367"/>
      <c r="CF79" s="367"/>
      <c r="CG79" s="367"/>
      <c r="CH79" s="367"/>
      <c r="CI79" s="367"/>
      <c r="CJ79" s="13" t="s">
        <v>909</v>
      </c>
      <c r="CK79" s="326"/>
      <c r="CL79" s="326"/>
      <c r="CM79" s="326" t="str">
        <f>IF(COUNTIF($CQ$24:$DO$31,CJ79)=0,"",COUNTIF($CQ$24:$DO$31,CJ79))</f>
        <v/>
      </c>
      <c r="CN79" s="326"/>
      <c r="CO79" s="326"/>
      <c r="CP79" s="326"/>
      <c r="CQ79" s="326"/>
      <c r="CR79" s="326"/>
      <c r="CS79" s="326"/>
      <c r="CT79" s="326"/>
      <c r="CU79" s="326"/>
      <c r="CV79" s="326"/>
      <c r="CW79" s="326"/>
      <c r="CX79" s="326"/>
      <c r="CY79" s="326"/>
      <c r="CZ79" s="326"/>
      <c r="DA79" s="326"/>
      <c r="DB79" s="326"/>
      <c r="DC79" s="326"/>
      <c r="DD79" s="326"/>
      <c r="DE79" s="326"/>
      <c r="DF79" s="326"/>
      <c r="DG79" s="326"/>
      <c r="DH79" s="326"/>
      <c r="DI79" s="326"/>
      <c r="DJ79" s="326"/>
      <c r="DK79" s="326"/>
      <c r="DL79" s="326"/>
      <c r="DM79" s="326"/>
      <c r="DN79" s="326"/>
      <c r="DO79" s="326"/>
      <c r="DP79" s="367"/>
      <c r="DQ79" s="367"/>
      <c r="DR79" s="367"/>
      <c r="DS79" s="367"/>
      <c r="DT79" s="367"/>
      <c r="DU79" s="367"/>
      <c r="DV79" s="367"/>
    </row>
    <row r="80" spans="1:228" s="100" customFormat="1" ht="15" customHeight="1" x14ac:dyDescent="0.15">
      <c r="A80" s="203"/>
      <c r="B80" s="523"/>
      <c r="C80" s="531" t="s">
        <v>199</v>
      </c>
      <c r="D80" s="532"/>
      <c r="E80" s="532"/>
      <c r="F80" s="532"/>
      <c r="G80" s="532"/>
      <c r="H80" s="532"/>
      <c r="I80" s="533"/>
      <c r="J80" s="171"/>
      <c r="K80" s="246" t="str">
        <f>IF(OR(ベース!$R$49=$BF$79,ベース!$R$49="S"),$BB$79,IF(ベース!$R$46="U",$BB$79,IF(AND(ベース!$R$46="D",ベース!$R$49="R"),$BC$79,"")))</f>
        <v>← 使用できません（配管なし）</v>
      </c>
      <c r="L80" s="203"/>
      <c r="M80" s="203"/>
      <c r="N80" s="203"/>
      <c r="O80" s="203"/>
      <c r="P80" s="203"/>
      <c r="Q80" s="203"/>
      <c r="R80" s="203"/>
      <c r="S80" s="203"/>
      <c r="T80" s="203"/>
      <c r="U80" s="203"/>
      <c r="V80" s="203"/>
      <c r="W80" s="203"/>
      <c r="X80" s="203"/>
      <c r="Y80" s="203"/>
      <c r="Z80" s="203"/>
      <c r="AA80" s="203"/>
      <c r="AB80" s="203"/>
      <c r="AC80" s="203"/>
      <c r="AD80" s="203"/>
      <c r="AE80" s="203"/>
      <c r="AF80" s="203"/>
      <c r="AG80" s="203"/>
      <c r="AH80" s="248" t="str">
        <f>IF(OR(ベース!$R$49=$BF$79,ベース!$R$49="S"),$BD$79,IF(ベース!$R$46="D",$BD$79,IF(AND(ベース!$R$46="U",ベース!$R$49="R"),$BE$79,"")))</f>
        <v>使用できません（配管なし） →</v>
      </c>
      <c r="AI80" s="171"/>
      <c r="AJ80" s="528"/>
      <c r="AK80" s="529"/>
      <c r="AL80" s="529"/>
      <c r="AM80" s="529"/>
      <c r="AN80" s="529"/>
      <c r="AO80" s="530"/>
      <c r="AP80" s="299" t="s">
        <v>112</v>
      </c>
      <c r="AQ80" s="367"/>
      <c r="AR80" s="367"/>
      <c r="AS80" s="367"/>
      <c r="AT80" s="367"/>
      <c r="AU80" s="367"/>
      <c r="AV80" s="367"/>
      <c r="AW80" s="367"/>
      <c r="AX80" s="367"/>
      <c r="AY80" s="367"/>
      <c r="AZ80" s="367"/>
      <c r="BA80" s="367"/>
      <c r="BB80" s="325" t="s">
        <v>380</v>
      </c>
      <c r="BC80" s="325" t="s">
        <v>381</v>
      </c>
      <c r="BD80" s="325" t="s">
        <v>382</v>
      </c>
      <c r="BE80" s="325" t="s">
        <v>383</v>
      </c>
      <c r="BF80" s="325" t="s">
        <v>108</v>
      </c>
      <c r="BG80" s="367"/>
      <c r="BH80" s="367"/>
      <c r="BI80" s="367"/>
      <c r="BJ80" s="367"/>
      <c r="BK80" s="367"/>
      <c r="BL80" s="367"/>
      <c r="BM80" s="367"/>
      <c r="BN80" s="367"/>
      <c r="BO80" s="367"/>
      <c r="BP80" s="367"/>
      <c r="BQ80" s="367"/>
      <c r="BR80" s="367"/>
      <c r="BS80" s="367"/>
      <c r="BT80" s="367"/>
      <c r="BU80" s="367"/>
      <c r="BV80" s="367"/>
      <c r="BW80" s="367"/>
      <c r="BX80" s="367"/>
      <c r="BY80" s="367"/>
      <c r="BZ80" s="367"/>
      <c r="CA80" s="367"/>
      <c r="CB80" s="367"/>
      <c r="CC80" s="367"/>
      <c r="CD80" s="367"/>
      <c r="CE80" s="367"/>
      <c r="CF80" s="367"/>
      <c r="CG80" s="367"/>
      <c r="CH80" s="367"/>
      <c r="CI80" s="367"/>
      <c r="CJ80" s="13" t="s">
        <v>910</v>
      </c>
      <c r="CK80" s="326"/>
      <c r="CL80" s="326"/>
      <c r="CM80" s="326" t="str">
        <f>IF(COUNTIF($CQ$24:$DO$31,CJ80)=0,"",COUNTIF($CQ$24:$DO$31,CJ80))</f>
        <v/>
      </c>
      <c r="CN80" s="326"/>
      <c r="CO80" s="326"/>
      <c r="CP80" s="326"/>
      <c r="CQ80" s="326"/>
      <c r="CR80" s="326"/>
      <c r="CS80" s="326"/>
      <c r="CT80" s="326"/>
      <c r="CU80" s="326"/>
      <c r="CV80" s="326"/>
      <c r="CW80" s="326"/>
      <c r="CX80" s="326"/>
      <c r="CY80" s="326"/>
      <c r="CZ80" s="326"/>
      <c r="DA80" s="326"/>
      <c r="DB80" s="326"/>
      <c r="DC80" s="326"/>
      <c r="DD80" s="326"/>
      <c r="DE80" s="326"/>
      <c r="DF80" s="326"/>
      <c r="DG80" s="326"/>
      <c r="DH80" s="326"/>
      <c r="DI80" s="326"/>
      <c r="DJ80" s="326"/>
      <c r="DK80" s="326"/>
      <c r="DL80" s="326"/>
      <c r="DM80" s="326"/>
      <c r="DN80" s="326"/>
      <c r="DO80" s="326"/>
      <c r="DP80" s="367"/>
      <c r="DQ80" s="367"/>
      <c r="DR80" s="367"/>
      <c r="DS80" s="367"/>
      <c r="DT80" s="367"/>
      <c r="DU80" s="367"/>
      <c r="DV80" s="367"/>
    </row>
    <row r="81" spans="1:126" s="100" customFormat="1" ht="14.25" x14ac:dyDescent="0.15">
      <c r="A81" s="203"/>
      <c r="B81" s="524"/>
      <c r="C81" s="534" t="s">
        <v>200</v>
      </c>
      <c r="D81" s="535"/>
      <c r="E81" s="535"/>
      <c r="F81" s="535"/>
      <c r="G81" s="535"/>
      <c r="H81" s="535"/>
      <c r="I81" s="536"/>
      <c r="J81" s="175"/>
      <c r="K81" s="247" t="str">
        <f>IF(OR(ベース!$R$49=$BF$80,ベース!$R$49="S"),$BB$80,IF(ベース!$R$46="U",$BB$80,IF(AND(ベース!$R$46="D",ベース!$R$49="R"),$BC$80,"")))</f>
        <v>← 使用できません（配管なし）</v>
      </c>
      <c r="L81" s="278"/>
      <c r="M81" s="278"/>
      <c r="N81" s="278"/>
      <c r="O81" s="278"/>
      <c r="P81" s="278"/>
      <c r="Q81" s="278"/>
      <c r="R81" s="278"/>
      <c r="S81" s="278"/>
      <c r="T81" s="278"/>
      <c r="U81" s="278"/>
      <c r="V81" s="278"/>
      <c r="W81" s="278"/>
      <c r="X81" s="278"/>
      <c r="Y81" s="278"/>
      <c r="Z81" s="278"/>
      <c r="AA81" s="278"/>
      <c r="AB81" s="278"/>
      <c r="AC81" s="278"/>
      <c r="AD81" s="278"/>
      <c r="AE81" s="278"/>
      <c r="AF81" s="278"/>
      <c r="AG81" s="278"/>
      <c r="AH81" s="248" t="str">
        <f>IF(OR(ベース!$R$49=$BF$80,ベース!$R$49="S"),$BD$80,IF(ベース!$R$46="D",$BD$80,IF(AND(ベース!$R$46="U",ベース!$R$49="R"),$BE$80,"")))</f>
        <v>使用できません（配管なし） →</v>
      </c>
      <c r="AI81" s="175"/>
      <c r="AJ81" s="537"/>
      <c r="AK81" s="538"/>
      <c r="AL81" s="538"/>
      <c r="AM81" s="538"/>
      <c r="AN81" s="538"/>
      <c r="AO81" s="539"/>
      <c r="AP81" s="305" t="s">
        <v>112</v>
      </c>
      <c r="AQ81" s="367"/>
      <c r="AR81" s="367"/>
      <c r="AS81" s="367"/>
      <c r="AT81" s="367"/>
      <c r="AU81" s="367"/>
      <c r="AV81" s="367"/>
      <c r="AW81" s="367"/>
      <c r="AX81" s="367"/>
      <c r="AY81" s="367"/>
      <c r="AZ81" s="367"/>
      <c r="BA81" s="367"/>
      <c r="BB81" s="325"/>
      <c r="BC81" s="325"/>
      <c r="BD81" s="325"/>
      <c r="BE81" s="325"/>
      <c r="BF81" s="325"/>
      <c r="BG81" s="367"/>
      <c r="BH81" s="367"/>
      <c r="BI81" s="367"/>
      <c r="BJ81" s="367"/>
      <c r="BK81" s="367"/>
      <c r="BL81" s="367"/>
      <c r="BM81" s="367"/>
      <c r="BN81" s="367"/>
      <c r="BO81" s="367"/>
      <c r="BP81" s="367"/>
      <c r="BQ81" s="367"/>
      <c r="BR81" s="367"/>
      <c r="BS81" s="367"/>
      <c r="BT81" s="367"/>
      <c r="BU81" s="367"/>
      <c r="BV81" s="367"/>
      <c r="BW81" s="367"/>
      <c r="BX81" s="367"/>
      <c r="BY81" s="367"/>
      <c r="BZ81" s="367"/>
      <c r="CA81" s="367"/>
      <c r="CB81" s="367"/>
      <c r="CC81" s="367"/>
      <c r="CD81" s="367"/>
      <c r="CE81" s="367"/>
      <c r="CF81" s="367"/>
      <c r="CG81" s="367"/>
      <c r="CH81" s="367"/>
      <c r="CI81" s="367"/>
      <c r="CJ81" t="s">
        <v>911</v>
      </c>
      <c r="CK81" s="367"/>
      <c r="CL81" s="367"/>
      <c r="CM81" s="326" t="str">
        <f>IF(COUNTIF($CQ$14:$DO$14,CJ81)=0,"",COUNTIF($CQ$14:$DO$14,CJ81))</f>
        <v/>
      </c>
      <c r="CN81" s="367"/>
      <c r="CO81" s="367"/>
      <c r="CP81" s="367"/>
      <c r="CQ81" s="367"/>
      <c r="CR81" s="367"/>
      <c r="CS81" s="367"/>
      <c r="CT81" s="367"/>
      <c r="CU81" s="367"/>
      <c r="CV81" s="367"/>
      <c r="CW81" s="367"/>
      <c r="CX81" s="367"/>
      <c r="CY81" s="367"/>
      <c r="CZ81" s="367"/>
      <c r="DA81" s="367"/>
      <c r="DB81" s="367"/>
      <c r="DC81" s="367"/>
      <c r="DD81" s="367"/>
      <c r="DE81" s="367"/>
      <c r="DF81" s="367"/>
      <c r="DG81" s="367"/>
      <c r="DH81" s="367"/>
      <c r="DI81" s="367"/>
      <c r="DJ81" s="367"/>
      <c r="DK81" s="367"/>
      <c r="DL81" s="367"/>
      <c r="DM81" s="367"/>
      <c r="DN81" s="367"/>
      <c r="DO81" s="367"/>
      <c r="DP81" s="367"/>
      <c r="DQ81" s="367"/>
      <c r="DR81" s="367"/>
      <c r="DS81" s="367"/>
      <c r="DT81" s="367"/>
      <c r="DU81" s="367"/>
      <c r="DV81" s="367"/>
    </row>
    <row r="82" spans="1:126" ht="14.25" x14ac:dyDescent="0.15">
      <c r="B82" s="257"/>
      <c r="C82" s="258"/>
      <c r="D82" s="258"/>
      <c r="E82" s="258"/>
      <c r="F82" s="258"/>
      <c r="G82" s="258"/>
      <c r="H82" s="258"/>
      <c r="I82" s="259"/>
      <c r="J82" s="503" t="s">
        <v>201</v>
      </c>
      <c r="K82" s="137" t="str">
        <f>IF(K9="","",K9)</f>
        <v/>
      </c>
      <c r="L82" s="138" t="str">
        <f t="shared" ref="L82:AH82" si="28">IF(L9="","",L9)</f>
        <v/>
      </c>
      <c r="M82" s="138" t="str">
        <f t="shared" si="28"/>
        <v/>
      </c>
      <c r="N82" s="138" t="str">
        <f t="shared" si="28"/>
        <v/>
      </c>
      <c r="O82" s="138" t="str">
        <f t="shared" si="28"/>
        <v/>
      </c>
      <c r="P82" s="138" t="str">
        <f t="shared" si="28"/>
        <v/>
      </c>
      <c r="Q82" s="138" t="str">
        <f t="shared" si="28"/>
        <v/>
      </c>
      <c r="R82" s="138" t="str">
        <f t="shared" si="28"/>
        <v/>
      </c>
      <c r="S82" s="138" t="str">
        <f t="shared" si="28"/>
        <v/>
      </c>
      <c r="T82" s="138" t="str">
        <f t="shared" si="28"/>
        <v/>
      </c>
      <c r="U82" s="138" t="str">
        <f t="shared" si="28"/>
        <v/>
      </c>
      <c r="V82" s="138" t="str">
        <f t="shared" si="28"/>
        <v/>
      </c>
      <c r="W82" s="138" t="str">
        <f t="shared" si="28"/>
        <v/>
      </c>
      <c r="X82" s="138" t="str">
        <f t="shared" si="28"/>
        <v/>
      </c>
      <c r="Y82" s="138" t="str">
        <f t="shared" si="28"/>
        <v/>
      </c>
      <c r="Z82" s="138" t="str">
        <f t="shared" si="28"/>
        <v/>
      </c>
      <c r="AA82" s="138" t="str">
        <f t="shared" si="28"/>
        <v/>
      </c>
      <c r="AB82" s="138" t="str">
        <f t="shared" si="28"/>
        <v/>
      </c>
      <c r="AC82" s="138" t="str">
        <f t="shared" si="28"/>
        <v/>
      </c>
      <c r="AD82" s="138" t="str">
        <f t="shared" si="28"/>
        <v/>
      </c>
      <c r="AE82" s="138" t="str">
        <f t="shared" si="28"/>
        <v/>
      </c>
      <c r="AF82" s="138" t="str">
        <f t="shared" si="28"/>
        <v/>
      </c>
      <c r="AG82" s="138" t="str">
        <f t="shared" si="28"/>
        <v/>
      </c>
      <c r="AH82" s="138" t="str">
        <f t="shared" si="28"/>
        <v/>
      </c>
      <c r="AI82" s="503" t="s">
        <v>202</v>
      </c>
      <c r="AJ82" s="505"/>
      <c r="AK82" s="506"/>
      <c r="AL82" s="506"/>
      <c r="AM82" s="506"/>
      <c r="AN82" s="506"/>
      <c r="AO82" s="507"/>
      <c r="AP82" s="520"/>
      <c r="CJ82" t="s">
        <v>912</v>
      </c>
      <c r="CM82" s="326" t="str">
        <f t="shared" ref="CM82:CM110" si="29">IF(COUNTIF($CQ$14:$DO$14,CJ82)=0,"",COUNTIF($CQ$14:$DO$14,CJ82))</f>
        <v/>
      </c>
    </row>
    <row r="83" spans="1:126" x14ac:dyDescent="0.15">
      <c r="B83" s="260"/>
      <c r="C83" s="261"/>
      <c r="D83" s="261"/>
      <c r="E83" s="261"/>
      <c r="F83" s="261"/>
      <c r="G83" s="261"/>
      <c r="H83" s="261"/>
      <c r="I83" s="262"/>
      <c r="J83" s="504"/>
      <c r="K83" s="324">
        <v>1</v>
      </c>
      <c r="L83" s="267">
        <v>2</v>
      </c>
      <c r="M83" s="267">
        <v>3</v>
      </c>
      <c r="N83" s="267">
        <v>4</v>
      </c>
      <c r="O83" s="267">
        <v>5</v>
      </c>
      <c r="P83" s="267">
        <v>6</v>
      </c>
      <c r="Q83" s="267">
        <v>7</v>
      </c>
      <c r="R83" s="267">
        <v>8</v>
      </c>
      <c r="S83" s="267">
        <v>9</v>
      </c>
      <c r="T83" s="267">
        <v>10</v>
      </c>
      <c r="U83" s="267">
        <v>11</v>
      </c>
      <c r="V83" s="267">
        <v>12</v>
      </c>
      <c r="W83" s="267">
        <v>13</v>
      </c>
      <c r="X83" s="267">
        <v>14</v>
      </c>
      <c r="Y83" s="267">
        <v>15</v>
      </c>
      <c r="Z83" s="267">
        <v>16</v>
      </c>
      <c r="AA83" s="267">
        <v>17</v>
      </c>
      <c r="AB83" s="267">
        <v>18</v>
      </c>
      <c r="AC83" s="267">
        <v>19</v>
      </c>
      <c r="AD83" s="267">
        <v>20</v>
      </c>
      <c r="AE83" s="267">
        <v>21</v>
      </c>
      <c r="AF83" s="267">
        <v>22</v>
      </c>
      <c r="AG83" s="267">
        <v>23</v>
      </c>
      <c r="AH83" s="267">
        <v>24</v>
      </c>
      <c r="AI83" s="504"/>
      <c r="AJ83" s="508"/>
      <c r="AK83" s="509"/>
      <c r="AL83" s="509"/>
      <c r="AM83" s="509"/>
      <c r="AN83" s="509"/>
      <c r="AO83" s="510"/>
      <c r="AP83" s="521"/>
      <c r="CJ83" t="s">
        <v>913</v>
      </c>
      <c r="CM83" s="326" t="str">
        <f t="shared" si="29"/>
        <v/>
      </c>
    </row>
    <row r="84" spans="1:126" s="367" customFormat="1" hidden="1" x14ac:dyDescent="0.15">
      <c r="Z84" s="331"/>
      <c r="BB84" s="325" t="s">
        <v>433</v>
      </c>
      <c r="BC84" s="325" t="s">
        <v>403</v>
      </c>
      <c r="BD84" s="325" t="s">
        <v>445</v>
      </c>
      <c r="BE84" s="325"/>
      <c r="BF84" s="325"/>
      <c r="CJ84" t="s">
        <v>626</v>
      </c>
      <c r="CM84" s="326" t="str">
        <f t="shared" si="29"/>
        <v/>
      </c>
      <c r="CQ84" s="326"/>
      <c r="CR84" s="326"/>
      <c r="CS84" s="326"/>
      <c r="CT84" s="326"/>
      <c r="CU84" s="326"/>
      <c r="CV84" s="326"/>
      <c r="CW84" s="326"/>
      <c r="CX84" s="326"/>
      <c r="CY84" s="326"/>
      <c r="CZ84" s="326"/>
      <c r="DA84" s="326"/>
      <c r="DB84" s="326"/>
      <c r="DC84" s="326"/>
      <c r="DD84" s="326"/>
      <c r="DE84" s="326"/>
      <c r="DF84" s="326"/>
      <c r="DG84" s="326"/>
      <c r="DH84" s="326"/>
      <c r="DI84" s="326"/>
      <c r="DJ84" s="326"/>
      <c r="DK84" s="326"/>
      <c r="DL84" s="326"/>
      <c r="DM84" s="326"/>
      <c r="DN84" s="326"/>
      <c r="DO84" s="326"/>
    </row>
    <row r="85" spans="1:126" s="367" customFormat="1" hidden="1" x14ac:dyDescent="0.15">
      <c r="C85" s="331"/>
      <c r="K85" s="367" t="str">
        <f>LEFT(K72,1)</f>
        <v/>
      </c>
      <c r="L85" s="367" t="str">
        <f t="shared" ref="L85:AH85" si="30">LEFT(L72,1)</f>
        <v/>
      </c>
      <c r="M85" s="367" t="str">
        <f t="shared" si="30"/>
        <v/>
      </c>
      <c r="N85" s="367" t="str">
        <f t="shared" si="30"/>
        <v/>
      </c>
      <c r="O85" s="367" t="str">
        <f t="shared" si="30"/>
        <v/>
      </c>
      <c r="P85" s="367" t="str">
        <f t="shared" si="30"/>
        <v/>
      </c>
      <c r="Q85" s="367" t="str">
        <f t="shared" si="30"/>
        <v/>
      </c>
      <c r="R85" s="367" t="str">
        <f t="shared" si="30"/>
        <v/>
      </c>
      <c r="S85" s="367" t="str">
        <f t="shared" si="30"/>
        <v/>
      </c>
      <c r="T85" s="367" t="str">
        <f t="shared" si="30"/>
        <v/>
      </c>
      <c r="U85" s="367" t="str">
        <f t="shared" si="30"/>
        <v/>
      </c>
      <c r="V85" s="367" t="str">
        <f t="shared" si="30"/>
        <v/>
      </c>
      <c r="W85" s="367" t="str">
        <f t="shared" si="30"/>
        <v/>
      </c>
      <c r="X85" s="367" t="str">
        <f t="shared" si="30"/>
        <v/>
      </c>
      <c r="Y85" s="367" t="str">
        <f t="shared" si="30"/>
        <v/>
      </c>
      <c r="Z85" s="367" t="str">
        <f t="shared" si="30"/>
        <v/>
      </c>
      <c r="AA85" s="367" t="str">
        <f t="shared" si="30"/>
        <v/>
      </c>
      <c r="AB85" s="367" t="str">
        <f t="shared" si="30"/>
        <v/>
      </c>
      <c r="AC85" s="367" t="str">
        <f t="shared" si="30"/>
        <v/>
      </c>
      <c r="AD85" s="367" t="str">
        <f t="shared" si="30"/>
        <v/>
      </c>
      <c r="AE85" s="367" t="str">
        <f t="shared" si="30"/>
        <v/>
      </c>
      <c r="AF85" s="367" t="str">
        <f t="shared" si="30"/>
        <v/>
      </c>
      <c r="AG85" s="367" t="str">
        <f t="shared" si="30"/>
        <v/>
      </c>
      <c r="AH85" s="367" t="str">
        <f t="shared" si="30"/>
        <v/>
      </c>
      <c r="AI85" s="13"/>
      <c r="AJ85" s="13">
        <f>COUNTIF(K85:AH85,"C")</f>
        <v>0</v>
      </c>
      <c r="AK85" s="13">
        <f>COUNTIF(K85:AH85,"L")</f>
        <v>0</v>
      </c>
      <c r="AL85" s="13">
        <f>COUNTIF(K85:AH85,"B")</f>
        <v>0</v>
      </c>
      <c r="AM85" s="13">
        <f>COUNTIF(K85:AH85,"N")</f>
        <v>0</v>
      </c>
      <c r="AN85" s="13"/>
      <c r="AO85" s="13"/>
      <c r="BB85" s="325" t="s">
        <v>388</v>
      </c>
      <c r="BC85" s="325" t="s">
        <v>389</v>
      </c>
      <c r="BD85" s="325" t="s">
        <v>390</v>
      </c>
      <c r="BE85" s="325"/>
      <c r="BF85" s="325"/>
      <c r="CJ85" t="s">
        <v>627</v>
      </c>
      <c r="CM85" s="326" t="str">
        <f t="shared" si="29"/>
        <v/>
      </c>
      <c r="CQ85" s="326"/>
      <c r="CR85" s="326"/>
      <c r="CS85" s="326"/>
      <c r="CT85" s="326"/>
      <c r="CU85" s="326"/>
      <c r="CV85" s="326"/>
      <c r="CW85" s="326"/>
      <c r="CX85" s="326"/>
      <c r="CY85" s="326"/>
      <c r="CZ85" s="326"/>
      <c r="DA85" s="326"/>
      <c r="DB85" s="326"/>
      <c r="DC85" s="326"/>
      <c r="DD85" s="326"/>
      <c r="DE85" s="326"/>
      <c r="DF85" s="326"/>
      <c r="DG85" s="326"/>
      <c r="DH85" s="326"/>
      <c r="DI85" s="326"/>
      <c r="DJ85" s="326"/>
      <c r="DK85" s="326"/>
      <c r="DL85" s="326"/>
      <c r="DM85" s="326"/>
      <c r="DN85" s="326"/>
      <c r="DO85" s="326"/>
    </row>
    <row r="86" spans="1:126" s="367" customFormat="1" hidden="1" x14ac:dyDescent="0.15">
      <c r="C86" s="377"/>
      <c r="D86" s="72"/>
      <c r="E86" s="72"/>
      <c r="F86" s="72"/>
      <c r="G86" s="72"/>
      <c r="H86" s="72"/>
      <c r="I86" s="377"/>
      <c r="N86" s="72"/>
      <c r="O86" s="72"/>
      <c r="P86" s="72"/>
      <c r="Q86" s="72"/>
      <c r="R86" s="72"/>
      <c r="S86" s="72"/>
      <c r="T86" s="378"/>
      <c r="U86" s="72"/>
      <c r="V86" s="72"/>
      <c r="W86" s="72"/>
      <c r="X86" s="72"/>
      <c r="Y86" s="72"/>
      <c r="Z86" s="377"/>
      <c r="AA86" s="13"/>
      <c r="AB86" s="13"/>
      <c r="AC86" s="13"/>
      <c r="AD86" s="13"/>
      <c r="AE86" s="13"/>
      <c r="AF86" s="13"/>
      <c r="AH86" s="13"/>
      <c r="AI86" s="13"/>
      <c r="AJ86" s="13" t="str">
        <f>IF(U74="","",MATCH(U74,BB73:BD73,0))</f>
        <v/>
      </c>
      <c r="AK86" s="379" t="str">
        <f>IF(AJ86="","",INDEX(BB74:BD74,1,AJ86))</f>
        <v/>
      </c>
      <c r="AL86" s="379" t="str">
        <f>IF(AK86="C",$BB$85,IF(AK86="L",$BC$85,IF(AK86="B",$BD$85,"")))</f>
        <v/>
      </c>
      <c r="AM86" s="13"/>
      <c r="AN86" s="13"/>
      <c r="AO86" s="13"/>
      <c r="BB86" s="325"/>
      <c r="BC86" s="325"/>
      <c r="BD86" s="325"/>
      <c r="BE86" s="325"/>
      <c r="BF86" s="325"/>
      <c r="CJ86" t="s">
        <v>628</v>
      </c>
      <c r="CM86" s="326" t="str">
        <f t="shared" si="29"/>
        <v/>
      </c>
      <c r="CQ86" s="326"/>
      <c r="CR86" s="326"/>
      <c r="CS86" s="326"/>
      <c r="CT86" s="326"/>
      <c r="CU86" s="326"/>
      <c r="CV86" s="326"/>
      <c r="CW86" s="326"/>
      <c r="CX86" s="326"/>
      <c r="CY86" s="326"/>
      <c r="CZ86" s="326"/>
      <c r="DA86" s="326"/>
      <c r="DB86" s="326"/>
      <c r="DC86" s="326"/>
      <c r="DD86" s="326"/>
      <c r="DE86" s="326"/>
      <c r="DF86" s="326"/>
      <c r="DG86" s="326"/>
      <c r="DH86" s="326"/>
      <c r="DI86" s="326"/>
      <c r="DJ86" s="326"/>
      <c r="DK86" s="326"/>
      <c r="DL86" s="326"/>
      <c r="DM86" s="326"/>
      <c r="DN86" s="326"/>
      <c r="DO86" s="326"/>
    </row>
    <row r="87" spans="1:126" s="367" customFormat="1" hidden="1" x14ac:dyDescent="0.15">
      <c r="C87" s="377"/>
      <c r="D87" s="72"/>
      <c r="E87" s="72"/>
      <c r="F87" s="72"/>
      <c r="G87" s="72"/>
      <c r="H87" s="72"/>
      <c r="I87" s="377"/>
      <c r="N87" s="72"/>
      <c r="O87" s="72"/>
      <c r="P87" s="72"/>
      <c r="Q87" s="72"/>
      <c r="R87" s="72"/>
      <c r="S87" s="72"/>
      <c r="T87" s="378"/>
      <c r="U87" s="72"/>
      <c r="V87" s="72"/>
      <c r="W87" s="72"/>
      <c r="X87" s="72"/>
      <c r="Y87" s="72"/>
      <c r="Z87" s="377"/>
      <c r="AA87" s="13"/>
      <c r="AB87" s="13"/>
      <c r="AC87" s="13"/>
      <c r="AD87" s="13"/>
      <c r="AE87" s="13"/>
      <c r="AF87" s="13"/>
      <c r="AH87" s="13"/>
      <c r="AI87" s="13"/>
      <c r="AJ87" s="13"/>
      <c r="AK87" s="13"/>
      <c r="AL87" s="13"/>
      <c r="AM87" s="13"/>
      <c r="AN87" s="13"/>
      <c r="AO87" s="13"/>
      <c r="BB87" s="325"/>
      <c r="BC87" s="325"/>
      <c r="BD87" s="325"/>
      <c r="BE87" s="325"/>
      <c r="BF87" s="325"/>
      <c r="CJ87" t="s">
        <v>629</v>
      </c>
      <c r="CM87" s="326" t="str">
        <f t="shared" si="29"/>
        <v/>
      </c>
      <c r="CQ87" s="326"/>
      <c r="CR87" s="326"/>
      <c r="CS87" s="326"/>
      <c r="CT87" s="326"/>
      <c r="CU87" s="326"/>
      <c r="CV87" s="326"/>
      <c r="CW87" s="326"/>
      <c r="CX87" s="326"/>
      <c r="CY87" s="326"/>
      <c r="CZ87" s="326"/>
      <c r="DA87" s="326"/>
      <c r="DB87" s="326"/>
      <c r="DC87" s="326"/>
      <c r="DD87" s="326"/>
      <c r="DE87" s="326"/>
      <c r="DF87" s="326"/>
      <c r="DG87" s="326"/>
      <c r="DH87" s="326"/>
      <c r="DI87" s="326"/>
      <c r="DJ87" s="326"/>
      <c r="DK87" s="326"/>
      <c r="DL87" s="326"/>
      <c r="DM87" s="326"/>
      <c r="DN87" s="326"/>
      <c r="DO87" s="326"/>
    </row>
    <row r="88" spans="1:126" s="367" customFormat="1" hidden="1" x14ac:dyDescent="0.15">
      <c r="C88" s="377"/>
      <c r="D88" s="72"/>
      <c r="E88" s="72"/>
      <c r="F88" s="72"/>
      <c r="G88" s="72"/>
      <c r="H88" s="72"/>
      <c r="I88" s="377"/>
      <c r="N88" s="72"/>
      <c r="O88" s="377"/>
      <c r="P88" s="72"/>
      <c r="Q88" s="72"/>
      <c r="R88" s="72"/>
      <c r="S88" s="72"/>
      <c r="T88" s="72"/>
      <c r="U88" s="72"/>
      <c r="V88" s="72"/>
      <c r="W88" s="377"/>
      <c r="X88" s="72"/>
      <c r="Y88" s="72"/>
      <c r="Z88" s="377"/>
      <c r="AA88" s="13"/>
      <c r="AB88" s="13"/>
      <c r="AC88" s="13"/>
      <c r="AD88" s="13"/>
      <c r="AE88" s="13"/>
      <c r="AF88" s="13"/>
      <c r="AH88" s="13"/>
      <c r="AI88" s="13"/>
      <c r="AJ88" s="13"/>
      <c r="AK88" s="13"/>
      <c r="AL88" s="13"/>
      <c r="AM88" s="13"/>
      <c r="AN88" s="13"/>
      <c r="AO88" s="13"/>
      <c r="BB88" s="325"/>
      <c r="BC88" s="325"/>
      <c r="BD88" s="325"/>
      <c r="BE88" s="325"/>
      <c r="BF88" s="325"/>
      <c r="CJ88" t="s">
        <v>630</v>
      </c>
      <c r="CM88" s="326" t="str">
        <f t="shared" si="29"/>
        <v/>
      </c>
      <c r="CQ88" s="326"/>
      <c r="CR88" s="326"/>
      <c r="CS88" s="326"/>
      <c r="CT88" s="326"/>
      <c r="CU88" s="326"/>
      <c r="CV88" s="326"/>
      <c r="CW88" s="326"/>
      <c r="CX88" s="326"/>
      <c r="CY88" s="326"/>
      <c r="CZ88" s="326"/>
      <c r="DA88" s="326"/>
      <c r="DB88" s="326"/>
      <c r="DC88" s="326"/>
      <c r="DD88" s="326"/>
      <c r="DE88" s="326"/>
      <c r="DF88" s="326"/>
      <c r="DG88" s="326"/>
      <c r="DH88" s="326"/>
      <c r="DI88" s="326"/>
      <c r="DJ88" s="326"/>
      <c r="DK88" s="326"/>
      <c r="DL88" s="326"/>
      <c r="DM88" s="326"/>
      <c r="DN88" s="326"/>
      <c r="DO88" s="326"/>
    </row>
    <row r="89" spans="1:126" s="367" customFormat="1" hidden="1" x14ac:dyDescent="0.15">
      <c r="C89" s="377"/>
      <c r="D89" s="72"/>
      <c r="E89" s="72"/>
      <c r="F89" s="72"/>
      <c r="G89" s="72"/>
      <c r="H89" s="72"/>
      <c r="I89" s="72"/>
      <c r="J89" s="72"/>
      <c r="K89" s="72"/>
      <c r="L89" s="72"/>
      <c r="M89" s="72"/>
      <c r="N89" s="72"/>
      <c r="O89" s="72"/>
      <c r="Z89" s="377"/>
      <c r="AA89" s="13"/>
      <c r="AB89" s="13"/>
      <c r="AC89" s="13"/>
      <c r="AD89" s="13"/>
      <c r="AE89" s="13"/>
      <c r="AF89" s="101"/>
      <c r="AH89" s="13"/>
      <c r="AI89" s="13"/>
      <c r="AJ89" s="13"/>
      <c r="AK89" s="13"/>
      <c r="AL89" s="13"/>
      <c r="AM89" s="13"/>
      <c r="AN89" s="13"/>
      <c r="AO89" s="13"/>
      <c r="BB89" s="325"/>
      <c r="BC89" s="325"/>
      <c r="BD89" s="325"/>
      <c r="BE89" s="325"/>
      <c r="BF89" s="325"/>
      <c r="CJ89" t="s">
        <v>631</v>
      </c>
      <c r="CM89" s="326" t="str">
        <f t="shared" si="29"/>
        <v/>
      </c>
      <c r="CQ89" s="326"/>
      <c r="CR89" s="326"/>
      <c r="CS89" s="326"/>
      <c r="CT89" s="326"/>
      <c r="CU89" s="326"/>
      <c r="CV89" s="326"/>
      <c r="CW89" s="326"/>
      <c r="CX89" s="326"/>
      <c r="CY89" s="326"/>
      <c r="CZ89" s="326"/>
      <c r="DA89" s="326"/>
      <c r="DB89" s="326"/>
      <c r="DC89" s="326"/>
      <c r="DD89" s="326"/>
      <c r="DE89" s="326"/>
      <c r="DF89" s="326"/>
      <c r="DG89" s="326"/>
      <c r="DH89" s="326"/>
      <c r="DI89" s="326"/>
      <c r="DJ89" s="326"/>
      <c r="DK89" s="326"/>
      <c r="DL89" s="326"/>
      <c r="DM89" s="326"/>
      <c r="DN89" s="326"/>
      <c r="DO89" s="326"/>
    </row>
    <row r="90" spans="1:126" s="367" customFormat="1" hidden="1" x14ac:dyDescent="0.15">
      <c r="D90" s="72"/>
      <c r="E90" s="72"/>
      <c r="F90" s="72"/>
      <c r="G90" s="72"/>
      <c r="Z90" s="377"/>
      <c r="AA90" s="13"/>
      <c r="AB90" s="13"/>
      <c r="AC90" s="13"/>
      <c r="AD90" s="13"/>
      <c r="AE90" s="13"/>
      <c r="AF90" s="101"/>
      <c r="AH90" s="13"/>
      <c r="AI90" s="13"/>
      <c r="AJ90" s="13"/>
      <c r="AK90" s="13"/>
      <c r="AL90" s="13"/>
      <c r="AM90" s="13"/>
      <c r="AN90" s="13"/>
      <c r="AO90" s="13"/>
      <c r="BB90" s="325"/>
      <c r="BC90" s="325"/>
      <c r="BD90" s="325"/>
      <c r="BE90" s="325"/>
      <c r="BF90" s="325"/>
      <c r="BW90" s="13"/>
      <c r="BX90" s="13"/>
      <c r="BY90" s="13"/>
      <c r="BZ90" s="13"/>
      <c r="CA90" s="13"/>
      <c r="CB90" s="13"/>
      <c r="CC90" s="13"/>
      <c r="CD90" s="13"/>
      <c r="CE90" s="13"/>
      <c r="CF90" s="13"/>
      <c r="CJ90" t="s">
        <v>632</v>
      </c>
      <c r="CM90" s="326" t="str">
        <f t="shared" si="29"/>
        <v/>
      </c>
      <c r="CQ90" s="326"/>
      <c r="CR90" s="326"/>
      <c r="CS90" s="326"/>
      <c r="CT90" s="326"/>
      <c r="CU90" s="326"/>
      <c r="CV90" s="326"/>
      <c r="CW90" s="326"/>
      <c r="CX90" s="326"/>
      <c r="CY90" s="326"/>
      <c r="CZ90" s="326"/>
      <c r="DA90" s="326"/>
      <c r="DB90" s="326"/>
      <c r="DC90" s="326"/>
      <c r="DD90" s="326"/>
      <c r="DE90" s="326"/>
      <c r="DF90" s="326"/>
      <c r="DG90" s="326"/>
      <c r="DH90" s="326"/>
      <c r="DI90" s="326"/>
      <c r="DJ90" s="326"/>
      <c r="DK90" s="326"/>
      <c r="DL90" s="326"/>
      <c r="DM90" s="326"/>
      <c r="DN90" s="326"/>
      <c r="DO90" s="326"/>
    </row>
    <row r="91" spans="1:126" s="367" customFormat="1" hidden="1" x14ac:dyDescent="0.15">
      <c r="D91" s="72"/>
      <c r="E91" s="72"/>
      <c r="F91" s="72"/>
      <c r="G91" s="72"/>
      <c r="Z91" s="377"/>
      <c r="AA91" s="13"/>
      <c r="AB91" s="13"/>
      <c r="AC91" s="13"/>
      <c r="AD91" s="13"/>
      <c r="AE91" s="13"/>
      <c r="AF91" s="13"/>
      <c r="AH91" s="13"/>
      <c r="AI91" s="13"/>
      <c r="AJ91" s="350"/>
      <c r="AK91" s="350"/>
      <c r="AL91" s="350"/>
      <c r="AM91" s="350"/>
      <c r="AN91" s="350"/>
      <c r="AO91" s="350"/>
      <c r="BB91" s="325"/>
      <c r="BC91" s="325"/>
      <c r="BD91" s="325"/>
      <c r="BE91" s="325"/>
      <c r="BF91" s="325"/>
      <c r="BW91" s="13"/>
      <c r="BX91" s="13"/>
      <c r="BY91" s="13"/>
      <c r="BZ91" s="13"/>
      <c r="CA91" s="13"/>
      <c r="CB91" s="13"/>
      <c r="CC91" s="13"/>
      <c r="CD91" s="13"/>
      <c r="CE91" s="13"/>
      <c r="CF91" s="13"/>
      <c r="CJ91" t="s">
        <v>633</v>
      </c>
      <c r="CM91" s="326" t="str">
        <f t="shared" si="29"/>
        <v/>
      </c>
      <c r="CQ91" s="326"/>
      <c r="CR91" s="326"/>
      <c r="CS91" s="326"/>
      <c r="CT91" s="326"/>
      <c r="CU91" s="326"/>
      <c r="CV91" s="326"/>
      <c r="CW91" s="326"/>
      <c r="CX91" s="326"/>
      <c r="CY91" s="326"/>
      <c r="CZ91" s="326"/>
      <c r="DA91" s="326"/>
      <c r="DB91" s="326"/>
      <c r="DC91" s="326"/>
      <c r="DD91" s="326"/>
      <c r="DE91" s="326"/>
      <c r="DF91" s="326"/>
      <c r="DG91" s="326"/>
      <c r="DH91" s="326"/>
      <c r="DI91" s="326"/>
      <c r="DJ91" s="326"/>
      <c r="DK91" s="326"/>
      <c r="DL91" s="326"/>
      <c r="DM91" s="326"/>
      <c r="DN91" s="326"/>
      <c r="DO91" s="326"/>
    </row>
    <row r="92" spans="1:126" s="367" customFormat="1" hidden="1" x14ac:dyDescent="0.15">
      <c r="D92" s="72"/>
      <c r="E92" s="72"/>
      <c r="F92" s="72"/>
      <c r="G92" s="72"/>
      <c r="K92" s="381" t="str">
        <f>IF(AND(K9=$BB$9,K67="→"),"X","")</f>
        <v/>
      </c>
      <c r="L92" s="381" t="str">
        <f t="shared" ref="L92:AH92" si="31">IF(AND(L9=$BB$9,L67="→"),"X","")</f>
        <v/>
      </c>
      <c r="M92" s="381" t="str">
        <f t="shared" si="31"/>
        <v/>
      </c>
      <c r="N92" s="381" t="str">
        <f t="shared" si="31"/>
        <v/>
      </c>
      <c r="O92" s="381" t="str">
        <f t="shared" si="31"/>
        <v/>
      </c>
      <c r="P92" s="381" t="str">
        <f t="shared" si="31"/>
        <v/>
      </c>
      <c r="Q92" s="381" t="str">
        <f t="shared" si="31"/>
        <v/>
      </c>
      <c r="R92" s="381" t="str">
        <f t="shared" si="31"/>
        <v/>
      </c>
      <c r="S92" s="381" t="str">
        <f t="shared" si="31"/>
        <v/>
      </c>
      <c r="T92" s="381" t="str">
        <f t="shared" si="31"/>
        <v/>
      </c>
      <c r="U92" s="381" t="str">
        <f t="shared" si="31"/>
        <v/>
      </c>
      <c r="V92" s="381" t="str">
        <f t="shared" si="31"/>
        <v/>
      </c>
      <c r="W92" s="381" t="str">
        <f t="shared" si="31"/>
        <v/>
      </c>
      <c r="X92" s="381" t="str">
        <f t="shared" si="31"/>
        <v/>
      </c>
      <c r="Y92" s="381" t="str">
        <f t="shared" si="31"/>
        <v/>
      </c>
      <c r="Z92" s="381" t="str">
        <f t="shared" si="31"/>
        <v/>
      </c>
      <c r="AA92" s="381" t="str">
        <f t="shared" si="31"/>
        <v/>
      </c>
      <c r="AB92" s="381" t="str">
        <f t="shared" si="31"/>
        <v/>
      </c>
      <c r="AC92" s="381" t="str">
        <f t="shared" si="31"/>
        <v/>
      </c>
      <c r="AD92" s="381" t="str">
        <f t="shared" si="31"/>
        <v/>
      </c>
      <c r="AE92" s="381" t="str">
        <f t="shared" si="31"/>
        <v/>
      </c>
      <c r="AF92" s="381" t="str">
        <f t="shared" si="31"/>
        <v/>
      </c>
      <c r="AG92" s="381" t="str">
        <f t="shared" si="31"/>
        <v/>
      </c>
      <c r="AH92" s="381" t="str">
        <f t="shared" si="31"/>
        <v/>
      </c>
      <c r="AI92" s="367">
        <f>COUNTIF(K92:AH92,"X")</f>
        <v>0</v>
      </c>
      <c r="BB92" s="325"/>
      <c r="BC92" s="325"/>
      <c r="BD92" s="325"/>
      <c r="BE92" s="325"/>
      <c r="BF92" s="325"/>
      <c r="BW92" s="13"/>
      <c r="BX92" s="13"/>
      <c r="BY92" s="13"/>
      <c r="BZ92" s="13"/>
      <c r="CA92" s="13"/>
      <c r="CB92" s="13"/>
      <c r="CC92" s="13"/>
      <c r="CD92" s="13"/>
      <c r="CE92" s="13"/>
      <c r="CF92" s="13"/>
      <c r="CJ92" t="s">
        <v>634</v>
      </c>
      <c r="CM92" s="326" t="str">
        <f t="shared" si="29"/>
        <v/>
      </c>
      <c r="CQ92" s="326"/>
      <c r="CR92" s="326"/>
      <c r="CS92" s="326"/>
      <c r="CT92" s="326"/>
      <c r="CU92" s="326"/>
      <c r="CV92" s="326"/>
      <c r="CW92" s="326"/>
      <c r="CX92" s="326"/>
      <c r="CY92" s="326"/>
      <c r="CZ92" s="326"/>
      <c r="DA92" s="326"/>
      <c r="DB92" s="326"/>
      <c r="DC92" s="326"/>
      <c r="DD92" s="326"/>
      <c r="DE92" s="326"/>
      <c r="DF92" s="326"/>
      <c r="DG92" s="326"/>
      <c r="DH92" s="326"/>
      <c r="DI92" s="326"/>
      <c r="DJ92" s="326"/>
      <c r="DK92" s="326"/>
      <c r="DL92" s="326"/>
      <c r="DM92" s="326"/>
      <c r="DN92" s="326"/>
      <c r="DO92" s="326"/>
    </row>
    <row r="93" spans="1:126" s="367" customFormat="1" ht="14.25" hidden="1" x14ac:dyDescent="0.15">
      <c r="D93" s="101"/>
      <c r="E93" s="71"/>
      <c r="F93" s="71"/>
      <c r="G93" s="71"/>
      <c r="K93" s="381" t="str">
        <f>IF(AND(K9=$BB$9,K68="→"),"X","")</f>
        <v/>
      </c>
      <c r="L93" s="381" t="str">
        <f t="shared" ref="L93:AH93" si="32">IF(AND(L9=$BB$9,L68="→"),"X","")</f>
        <v/>
      </c>
      <c r="M93" s="381" t="str">
        <f t="shared" si="32"/>
        <v/>
      </c>
      <c r="N93" s="381" t="str">
        <f t="shared" si="32"/>
        <v/>
      </c>
      <c r="O93" s="381" t="str">
        <f t="shared" si="32"/>
        <v/>
      </c>
      <c r="P93" s="381" t="str">
        <f t="shared" si="32"/>
        <v/>
      </c>
      <c r="Q93" s="381" t="str">
        <f t="shared" si="32"/>
        <v/>
      </c>
      <c r="R93" s="381" t="str">
        <f t="shared" si="32"/>
        <v/>
      </c>
      <c r="S93" s="381" t="str">
        <f t="shared" si="32"/>
        <v/>
      </c>
      <c r="T93" s="381" t="str">
        <f t="shared" si="32"/>
        <v/>
      </c>
      <c r="U93" s="381" t="str">
        <f t="shared" si="32"/>
        <v/>
      </c>
      <c r="V93" s="381" t="str">
        <f t="shared" si="32"/>
        <v/>
      </c>
      <c r="W93" s="381" t="str">
        <f t="shared" si="32"/>
        <v/>
      </c>
      <c r="X93" s="381" t="str">
        <f t="shared" si="32"/>
        <v/>
      </c>
      <c r="Y93" s="381" t="str">
        <f t="shared" si="32"/>
        <v/>
      </c>
      <c r="Z93" s="381" t="str">
        <f t="shared" si="32"/>
        <v/>
      </c>
      <c r="AA93" s="381" t="str">
        <f t="shared" si="32"/>
        <v/>
      </c>
      <c r="AB93" s="381" t="str">
        <f t="shared" si="32"/>
        <v/>
      </c>
      <c r="AC93" s="381" t="str">
        <f t="shared" si="32"/>
        <v/>
      </c>
      <c r="AD93" s="381" t="str">
        <f t="shared" si="32"/>
        <v/>
      </c>
      <c r="AE93" s="381" t="str">
        <f t="shared" si="32"/>
        <v/>
      </c>
      <c r="AF93" s="381" t="str">
        <f t="shared" si="32"/>
        <v/>
      </c>
      <c r="AG93" s="381" t="str">
        <f t="shared" si="32"/>
        <v/>
      </c>
      <c r="AH93" s="381" t="str">
        <f t="shared" si="32"/>
        <v/>
      </c>
      <c r="AI93" s="367">
        <f>COUNTIF(K93:AH93,"X")</f>
        <v>0</v>
      </c>
      <c r="BB93" s="325"/>
      <c r="BC93" s="325"/>
      <c r="BD93" s="325"/>
      <c r="BE93" s="325"/>
      <c r="BF93" s="325"/>
      <c r="BW93" s="13"/>
      <c r="BX93" s="13"/>
      <c r="BY93" s="13"/>
      <c r="BZ93" s="13"/>
      <c r="CA93" s="13"/>
      <c r="CB93" s="13"/>
      <c r="CC93" s="13"/>
      <c r="CD93" s="13"/>
      <c r="CE93" s="13"/>
      <c r="CF93" s="13"/>
      <c r="CJ93" t="s">
        <v>635</v>
      </c>
      <c r="CM93" s="326" t="str">
        <f t="shared" si="29"/>
        <v/>
      </c>
      <c r="CQ93" s="326"/>
      <c r="CR93" s="326"/>
      <c r="CS93" s="326"/>
      <c r="CT93" s="326"/>
      <c r="CU93" s="326"/>
      <c r="CV93" s="326"/>
      <c r="CW93" s="326"/>
      <c r="CX93" s="326"/>
      <c r="CY93" s="326"/>
      <c r="CZ93" s="326"/>
      <c r="DA93" s="326"/>
      <c r="DB93" s="326"/>
      <c r="DC93" s="326"/>
      <c r="DD93" s="326"/>
      <c r="DE93" s="326"/>
      <c r="DF93" s="326"/>
      <c r="DG93" s="326"/>
      <c r="DH93" s="326"/>
      <c r="DI93" s="326"/>
      <c r="DJ93" s="326"/>
      <c r="DK93" s="326"/>
      <c r="DL93" s="326"/>
      <c r="DM93" s="326"/>
      <c r="DN93" s="326"/>
      <c r="DO93" s="326"/>
    </row>
    <row r="94" spans="1:126" s="367" customFormat="1" ht="14.25" hidden="1" x14ac:dyDescent="0.15">
      <c r="D94" s="101"/>
      <c r="E94" s="380"/>
      <c r="F94" s="380"/>
      <c r="G94" s="380"/>
      <c r="K94" s="381"/>
      <c r="L94" s="381"/>
      <c r="M94" s="381"/>
      <c r="N94" s="381"/>
      <c r="O94" s="381"/>
      <c r="P94" s="381"/>
      <c r="Q94" s="381"/>
      <c r="R94" s="381"/>
      <c r="S94" s="381"/>
      <c r="T94" s="381"/>
      <c r="U94" s="381"/>
      <c r="V94" s="381"/>
      <c r="W94" s="381"/>
      <c r="X94" s="381"/>
      <c r="Y94" s="381"/>
      <c r="Z94" s="381"/>
      <c r="AA94" s="381"/>
      <c r="AB94" s="381"/>
      <c r="AC94" s="381"/>
      <c r="AD94" s="381"/>
      <c r="AE94" s="381"/>
      <c r="AF94" s="381"/>
      <c r="AG94" s="381"/>
      <c r="AH94" s="381"/>
      <c r="BB94" s="325"/>
      <c r="BC94" s="325"/>
      <c r="BD94" s="325"/>
      <c r="BE94" s="325"/>
      <c r="BF94" s="325"/>
      <c r="BW94" s="13"/>
      <c r="BX94" s="13"/>
      <c r="BY94" s="13"/>
      <c r="BZ94" s="13"/>
      <c r="CA94" s="13"/>
      <c r="CB94" s="13"/>
      <c r="CC94" s="13"/>
      <c r="CD94" s="13"/>
      <c r="CE94" s="13"/>
      <c r="CF94" s="13"/>
      <c r="CJ94" t="s">
        <v>636</v>
      </c>
      <c r="CM94" s="326" t="str">
        <f t="shared" si="29"/>
        <v/>
      </c>
      <c r="CQ94" s="326"/>
      <c r="CR94" s="326"/>
      <c r="CS94" s="326"/>
      <c r="CT94" s="326"/>
      <c r="CU94" s="326"/>
      <c r="CV94" s="326"/>
      <c r="CW94" s="326"/>
      <c r="CX94" s="326"/>
      <c r="CY94" s="326"/>
      <c r="CZ94" s="326"/>
      <c r="DA94" s="326"/>
      <c r="DB94" s="326"/>
      <c r="DC94" s="326"/>
      <c r="DD94" s="326"/>
      <c r="DE94" s="326"/>
      <c r="DF94" s="326"/>
      <c r="DG94" s="326"/>
      <c r="DH94" s="326"/>
      <c r="DI94" s="326"/>
      <c r="DJ94" s="326"/>
      <c r="DK94" s="326"/>
      <c r="DL94" s="326"/>
      <c r="DM94" s="326"/>
      <c r="DN94" s="326"/>
      <c r="DO94" s="326"/>
    </row>
    <row r="95" spans="1:126" s="367" customFormat="1" ht="14.25" hidden="1" x14ac:dyDescent="0.15">
      <c r="D95" s="101"/>
      <c r="E95" s="380"/>
      <c r="F95" s="380"/>
      <c r="G95" s="380"/>
      <c r="K95" s="381"/>
      <c r="L95" s="381"/>
      <c r="M95" s="381"/>
      <c r="N95" s="381"/>
      <c r="O95" s="381"/>
      <c r="P95" s="381"/>
      <c r="Q95" s="381"/>
      <c r="R95" s="381"/>
      <c r="S95" s="381"/>
      <c r="T95" s="381"/>
      <c r="U95" s="381"/>
      <c r="V95" s="381"/>
      <c r="W95" s="381"/>
      <c r="X95" s="381"/>
      <c r="Y95" s="381"/>
      <c r="Z95" s="381"/>
      <c r="AA95" s="381"/>
      <c r="AB95" s="381"/>
      <c r="AC95" s="381"/>
      <c r="AD95" s="381"/>
      <c r="AE95" s="381"/>
      <c r="AF95" s="381"/>
      <c r="AG95" s="381"/>
      <c r="AH95" s="381"/>
      <c r="BB95" s="325"/>
      <c r="BC95" s="325"/>
      <c r="BD95" s="325"/>
      <c r="BE95" s="325"/>
      <c r="BF95" s="325"/>
      <c r="BW95" s="13"/>
      <c r="BX95" s="13"/>
      <c r="BY95" s="13"/>
      <c r="BZ95" s="13"/>
      <c r="CA95" s="13"/>
      <c r="CB95" s="13"/>
      <c r="CC95" s="13"/>
      <c r="CD95" s="13"/>
      <c r="CE95" s="13"/>
      <c r="CF95" s="13"/>
      <c r="CJ95" t="s">
        <v>637</v>
      </c>
      <c r="CM95" s="326" t="str">
        <f t="shared" si="29"/>
        <v/>
      </c>
      <c r="CQ95" s="326"/>
      <c r="CR95" s="326"/>
      <c r="CS95" s="326"/>
      <c r="CT95" s="326"/>
      <c r="CU95" s="326"/>
      <c r="CV95" s="326"/>
      <c r="CW95" s="326"/>
      <c r="CX95" s="326"/>
      <c r="CY95" s="326"/>
      <c r="CZ95" s="326"/>
      <c r="DA95" s="326"/>
      <c r="DB95" s="326"/>
      <c r="DC95" s="326"/>
      <c r="DD95" s="326"/>
      <c r="DE95" s="326"/>
      <c r="DF95" s="326"/>
      <c r="DG95" s="326"/>
      <c r="DH95" s="326"/>
      <c r="DI95" s="326"/>
      <c r="DJ95" s="326"/>
      <c r="DK95" s="326"/>
      <c r="DL95" s="326"/>
      <c r="DM95" s="326"/>
      <c r="DN95" s="326"/>
      <c r="DO95" s="326"/>
    </row>
    <row r="96" spans="1:126" s="367" customFormat="1" hidden="1" x14ac:dyDescent="0.15">
      <c r="D96" s="101"/>
      <c r="K96" s="381" t="str">
        <f>IF(バルブ!$R$7="無記号","",バルブ!$R$7)</f>
        <v/>
      </c>
      <c r="L96" s="381" t="str">
        <f>IF(バルブ!$R$7="無記号","",バルブ!$R$7)</f>
        <v/>
      </c>
      <c r="M96" s="381" t="str">
        <f>IF(バルブ!$R$7="無記号","",バルブ!$R$7)</f>
        <v/>
      </c>
      <c r="N96" s="381" t="str">
        <f>IF(バルブ!$R$7="無記号","",バルブ!$R$7)</f>
        <v/>
      </c>
      <c r="O96" s="381" t="str">
        <f>IF(バルブ!$R$7="無記号","",バルブ!$R$7)</f>
        <v/>
      </c>
      <c r="P96" s="381" t="str">
        <f>IF(バルブ!$R$7="無記号","",バルブ!$R$7)</f>
        <v/>
      </c>
      <c r="Q96" s="381" t="str">
        <f>IF(バルブ!$R$7="無記号","",バルブ!$R$7)</f>
        <v/>
      </c>
      <c r="R96" s="381" t="str">
        <f>IF(バルブ!$R$7="無記号","",バルブ!$R$7)</f>
        <v/>
      </c>
      <c r="S96" s="381" t="str">
        <f>IF(バルブ!$R$7="無記号","",バルブ!$R$7)</f>
        <v/>
      </c>
      <c r="T96" s="381" t="str">
        <f>IF(バルブ!$R$7="無記号","",バルブ!$R$7)</f>
        <v/>
      </c>
      <c r="U96" s="381" t="str">
        <f>IF(バルブ!$R$7="無記号","",バルブ!$R$7)</f>
        <v/>
      </c>
      <c r="V96" s="381" t="str">
        <f>IF(バルブ!$R$7="無記号","",バルブ!$R$7)</f>
        <v/>
      </c>
      <c r="W96" s="381" t="str">
        <f>IF(バルブ!$R$7="無記号","",バルブ!$R$7)</f>
        <v/>
      </c>
      <c r="X96" s="381" t="str">
        <f>IF(バルブ!$R$7="無記号","",バルブ!$R$7)</f>
        <v/>
      </c>
      <c r="Y96" s="381" t="str">
        <f>IF(バルブ!$R$7="無記号","",バルブ!$R$7)</f>
        <v/>
      </c>
      <c r="Z96" s="381" t="str">
        <f>IF(バルブ!$R$7="無記号","",バルブ!$R$7)</f>
        <v/>
      </c>
      <c r="AA96" s="381" t="str">
        <f>IF(バルブ!$R$7="無記号","",バルブ!$R$7)</f>
        <v/>
      </c>
      <c r="AB96" s="381" t="str">
        <f>IF(バルブ!$R$7="無記号","",バルブ!$R$7)</f>
        <v/>
      </c>
      <c r="AC96" s="381" t="str">
        <f>IF(バルブ!$R$7="無記号","",バルブ!$R$7)</f>
        <v/>
      </c>
      <c r="AD96" s="381" t="str">
        <f>IF(バルブ!$R$7="無記号","",バルブ!$R$7)</f>
        <v/>
      </c>
      <c r="AE96" s="381" t="str">
        <f>IF(バルブ!$R$7="無記号","",バルブ!$R$7)</f>
        <v/>
      </c>
      <c r="AF96" s="381" t="str">
        <f>IF(バルブ!$R$7="無記号","",バルブ!$R$7)</f>
        <v/>
      </c>
      <c r="AG96" s="381" t="str">
        <f>IF(バルブ!$R$7="無記号","",バルブ!$R$7)</f>
        <v/>
      </c>
      <c r="AH96" s="381" t="str">
        <f>IF(バルブ!$R$7="無記号","",バルブ!$R$7)</f>
        <v/>
      </c>
      <c r="BB96" s="325"/>
      <c r="BC96" s="325"/>
      <c r="BD96" s="325"/>
      <c r="BE96" s="325"/>
      <c r="BF96" s="325"/>
      <c r="BW96" s="13"/>
      <c r="BX96" s="13"/>
      <c r="BY96" s="13"/>
      <c r="BZ96" s="13"/>
      <c r="CA96" s="13"/>
      <c r="CB96" s="13"/>
      <c r="CC96" s="13"/>
      <c r="CD96" s="13"/>
      <c r="CE96" s="13"/>
      <c r="CF96" s="13"/>
      <c r="CJ96" t="s">
        <v>638</v>
      </c>
      <c r="CM96" s="326" t="str">
        <f t="shared" si="29"/>
        <v/>
      </c>
      <c r="CQ96" s="326"/>
      <c r="CR96" s="326"/>
      <c r="CS96" s="326"/>
      <c r="CT96" s="326"/>
      <c r="CU96" s="326"/>
      <c r="CV96" s="326"/>
      <c r="CW96" s="326"/>
      <c r="CX96" s="326"/>
      <c r="CY96" s="326"/>
      <c r="CZ96" s="326"/>
      <c r="DA96" s="326"/>
      <c r="DB96" s="326"/>
      <c r="DC96" s="326"/>
      <c r="DD96" s="326"/>
      <c r="DE96" s="326"/>
      <c r="DF96" s="326"/>
      <c r="DG96" s="326"/>
      <c r="DH96" s="326"/>
      <c r="DI96" s="326"/>
      <c r="DJ96" s="326"/>
      <c r="DK96" s="326"/>
      <c r="DL96" s="326"/>
      <c r="DM96" s="326"/>
      <c r="DN96" s="326"/>
      <c r="DO96" s="326"/>
    </row>
    <row r="97" spans="4:139" s="367" customFormat="1" ht="17.25" hidden="1" x14ac:dyDescent="0.2">
      <c r="D97" s="101"/>
      <c r="K97" s="381" t="s">
        <v>242</v>
      </c>
      <c r="L97" s="381" t="s">
        <v>242</v>
      </c>
      <c r="M97" s="381" t="s">
        <v>242</v>
      </c>
      <c r="N97" s="381" t="s">
        <v>242</v>
      </c>
      <c r="O97" s="381" t="s">
        <v>242</v>
      </c>
      <c r="P97" s="381" t="s">
        <v>242</v>
      </c>
      <c r="Q97" s="381" t="s">
        <v>242</v>
      </c>
      <c r="R97" s="381" t="s">
        <v>242</v>
      </c>
      <c r="S97" s="381" t="s">
        <v>242</v>
      </c>
      <c r="T97" s="381" t="s">
        <v>242</v>
      </c>
      <c r="U97" s="381" t="s">
        <v>242</v>
      </c>
      <c r="V97" s="381" t="s">
        <v>242</v>
      </c>
      <c r="W97" s="381" t="s">
        <v>242</v>
      </c>
      <c r="X97" s="381" t="s">
        <v>242</v>
      </c>
      <c r="Y97" s="381" t="s">
        <v>242</v>
      </c>
      <c r="Z97" s="381" t="s">
        <v>242</v>
      </c>
      <c r="AA97" s="381" t="s">
        <v>242</v>
      </c>
      <c r="AB97" s="381" t="s">
        <v>242</v>
      </c>
      <c r="AC97" s="381" t="s">
        <v>242</v>
      </c>
      <c r="AD97" s="381" t="s">
        <v>242</v>
      </c>
      <c r="AE97" s="381" t="s">
        <v>242</v>
      </c>
      <c r="AF97" s="381" t="s">
        <v>242</v>
      </c>
      <c r="AG97" s="381" t="s">
        <v>242</v>
      </c>
      <c r="AH97" s="381" t="s">
        <v>242</v>
      </c>
      <c r="AI97" s="374"/>
      <c r="AJ97" s="374"/>
      <c r="AK97" s="374"/>
      <c r="AL97" s="374"/>
      <c r="AM97" s="374"/>
      <c r="AN97" s="374"/>
      <c r="AO97" s="374"/>
      <c r="AP97" s="374"/>
      <c r="BB97" s="325"/>
      <c r="BC97" s="325"/>
      <c r="BD97" s="325"/>
      <c r="BE97" s="325"/>
      <c r="BF97" s="325"/>
      <c r="BW97" s="13"/>
      <c r="BX97" s="13"/>
      <c r="BY97" s="13"/>
      <c r="BZ97" s="13"/>
      <c r="CA97" s="13"/>
      <c r="CB97" s="13"/>
      <c r="CC97" s="13"/>
      <c r="CD97" s="13"/>
      <c r="CE97" s="13"/>
      <c r="CF97" s="13"/>
      <c r="CJ97" t="s">
        <v>639</v>
      </c>
      <c r="CM97" s="326" t="str">
        <f t="shared" si="29"/>
        <v/>
      </c>
      <c r="CQ97" s="326"/>
      <c r="CR97" s="326"/>
      <c r="CS97" s="326"/>
      <c r="CT97" s="326"/>
      <c r="CU97" s="326"/>
      <c r="CV97" s="326"/>
      <c r="CW97" s="326"/>
      <c r="CX97" s="326"/>
      <c r="CY97" s="326"/>
      <c r="CZ97" s="326"/>
      <c r="DA97" s="326"/>
      <c r="DB97" s="326"/>
      <c r="DC97" s="326"/>
      <c r="DD97" s="326"/>
      <c r="DE97" s="326"/>
      <c r="DF97" s="326"/>
      <c r="DG97" s="326"/>
      <c r="DH97" s="326"/>
      <c r="DI97" s="326"/>
      <c r="DJ97" s="326"/>
      <c r="DK97" s="326"/>
      <c r="DL97" s="326"/>
      <c r="DM97" s="326"/>
      <c r="DN97" s="326"/>
      <c r="DO97" s="326"/>
    </row>
    <row r="98" spans="4:139" s="367" customFormat="1" ht="14.25" hidden="1" x14ac:dyDescent="0.15">
      <c r="D98" s="101"/>
      <c r="K98" s="381">
        <v>3</v>
      </c>
      <c r="L98" s="381">
        <v>3</v>
      </c>
      <c r="M98" s="381">
        <v>3</v>
      </c>
      <c r="N98" s="381">
        <v>3</v>
      </c>
      <c r="O98" s="381">
        <v>3</v>
      </c>
      <c r="P98" s="381">
        <v>3</v>
      </c>
      <c r="Q98" s="381">
        <v>3</v>
      </c>
      <c r="R98" s="381">
        <v>3</v>
      </c>
      <c r="S98" s="381">
        <v>3</v>
      </c>
      <c r="T98" s="381">
        <v>3</v>
      </c>
      <c r="U98" s="381">
        <v>3</v>
      </c>
      <c r="V98" s="381">
        <v>3</v>
      </c>
      <c r="W98" s="381">
        <v>3</v>
      </c>
      <c r="X98" s="381">
        <v>3</v>
      </c>
      <c r="Y98" s="381">
        <v>3</v>
      </c>
      <c r="Z98" s="381">
        <v>3</v>
      </c>
      <c r="AA98" s="381">
        <v>3</v>
      </c>
      <c r="AB98" s="381">
        <v>3</v>
      </c>
      <c r="AC98" s="381">
        <v>3</v>
      </c>
      <c r="AD98" s="381">
        <v>3</v>
      </c>
      <c r="AE98" s="381">
        <v>3</v>
      </c>
      <c r="AF98" s="381">
        <v>3</v>
      </c>
      <c r="AG98" s="381">
        <v>3</v>
      </c>
      <c r="AH98" s="381">
        <v>3</v>
      </c>
      <c r="AI98" s="375"/>
      <c r="AJ98" s="375"/>
      <c r="AK98" s="375"/>
      <c r="AL98" s="375"/>
      <c r="AM98" s="375"/>
      <c r="AN98" s="375"/>
      <c r="AO98" s="375"/>
      <c r="AP98" s="375"/>
      <c r="BB98" s="325"/>
      <c r="BC98" s="325"/>
      <c r="BD98" s="325"/>
      <c r="BE98" s="325"/>
      <c r="BF98" s="325"/>
      <c r="BW98" s="13"/>
      <c r="BX98" s="13"/>
      <c r="BY98" s="13"/>
      <c r="BZ98" s="13"/>
      <c r="CA98" s="13"/>
      <c r="CB98" s="13"/>
      <c r="CC98" s="13"/>
      <c r="CD98" s="13"/>
      <c r="CE98" s="13"/>
      <c r="CF98" s="13"/>
      <c r="CJ98" t="s">
        <v>640</v>
      </c>
      <c r="CM98" s="326" t="str">
        <f t="shared" si="29"/>
        <v/>
      </c>
      <c r="CQ98" s="326"/>
      <c r="CR98" s="326"/>
      <c r="CS98" s="326"/>
      <c r="CT98" s="326"/>
      <c r="CU98" s="326"/>
      <c r="CV98" s="326"/>
      <c r="CW98" s="326"/>
      <c r="CX98" s="326"/>
      <c r="CY98" s="326"/>
      <c r="CZ98" s="326"/>
      <c r="DA98" s="326"/>
      <c r="DB98" s="326"/>
      <c r="DC98" s="326"/>
      <c r="DD98" s="326"/>
      <c r="DE98" s="326"/>
      <c r="DF98" s="326"/>
      <c r="DG98" s="326"/>
      <c r="DH98" s="326"/>
      <c r="DI98" s="326"/>
      <c r="DJ98" s="326"/>
      <c r="DK98" s="326"/>
      <c r="DL98" s="326"/>
      <c r="DM98" s="326"/>
      <c r="DN98" s="326"/>
      <c r="DO98" s="326"/>
    </row>
    <row r="99" spans="4:139" s="367" customFormat="1" hidden="1" x14ac:dyDescent="0.15">
      <c r="D99" s="101"/>
      <c r="K99" s="381" t="str">
        <f t="shared" ref="K99:AH99" si="33">IF(K13="","",K13)</f>
        <v/>
      </c>
      <c r="L99" s="381" t="str">
        <f t="shared" si="33"/>
        <v/>
      </c>
      <c r="M99" s="381" t="str">
        <f t="shared" si="33"/>
        <v/>
      </c>
      <c r="N99" s="381" t="str">
        <f t="shared" si="33"/>
        <v/>
      </c>
      <c r="O99" s="381" t="str">
        <f t="shared" si="33"/>
        <v/>
      </c>
      <c r="P99" s="381" t="str">
        <f t="shared" si="33"/>
        <v/>
      </c>
      <c r="Q99" s="381" t="str">
        <f t="shared" si="33"/>
        <v/>
      </c>
      <c r="R99" s="381" t="str">
        <f t="shared" si="33"/>
        <v/>
      </c>
      <c r="S99" s="381" t="str">
        <f t="shared" si="33"/>
        <v/>
      </c>
      <c r="T99" s="381" t="str">
        <f t="shared" si="33"/>
        <v/>
      </c>
      <c r="U99" s="381" t="str">
        <f t="shared" si="33"/>
        <v/>
      </c>
      <c r="V99" s="381" t="str">
        <f t="shared" si="33"/>
        <v/>
      </c>
      <c r="W99" s="381" t="str">
        <f t="shared" si="33"/>
        <v/>
      </c>
      <c r="X99" s="381" t="str">
        <f t="shared" si="33"/>
        <v/>
      </c>
      <c r="Y99" s="381" t="str">
        <f t="shared" si="33"/>
        <v/>
      </c>
      <c r="Z99" s="381" t="str">
        <f t="shared" si="33"/>
        <v/>
      </c>
      <c r="AA99" s="381" t="str">
        <f t="shared" si="33"/>
        <v/>
      </c>
      <c r="AB99" s="381" t="str">
        <f t="shared" si="33"/>
        <v/>
      </c>
      <c r="AC99" s="381" t="str">
        <f t="shared" si="33"/>
        <v/>
      </c>
      <c r="AD99" s="381" t="str">
        <f t="shared" si="33"/>
        <v/>
      </c>
      <c r="AE99" s="381" t="str">
        <f t="shared" si="33"/>
        <v/>
      </c>
      <c r="AF99" s="381" t="str">
        <f t="shared" si="33"/>
        <v/>
      </c>
      <c r="AG99" s="381" t="str">
        <f t="shared" si="33"/>
        <v/>
      </c>
      <c r="AH99" s="381" t="str">
        <f t="shared" si="33"/>
        <v/>
      </c>
      <c r="AI99" s="72"/>
      <c r="AJ99" s="141"/>
      <c r="AK99" s="141"/>
      <c r="AL99" s="141"/>
      <c r="AM99" s="141"/>
      <c r="AN99" s="141"/>
      <c r="AO99" s="141"/>
      <c r="AP99" s="376"/>
      <c r="BB99" s="325"/>
      <c r="BC99" s="325"/>
      <c r="BD99" s="325"/>
      <c r="BE99" s="325"/>
      <c r="BF99" s="325"/>
      <c r="BW99" s="13"/>
      <c r="BX99" s="13"/>
      <c r="BY99" s="13"/>
      <c r="BZ99" s="13"/>
      <c r="CA99" s="13"/>
      <c r="CB99" s="13"/>
      <c r="CC99" s="13"/>
      <c r="CD99" s="13"/>
      <c r="CE99" s="13"/>
      <c r="CF99" s="13"/>
      <c r="CG99" s="13"/>
      <c r="CJ99" t="s">
        <v>641</v>
      </c>
      <c r="CM99" s="326" t="str">
        <f t="shared" si="29"/>
        <v/>
      </c>
      <c r="CQ99" s="326"/>
      <c r="CR99" s="326"/>
      <c r="CS99" s="326"/>
      <c r="CT99" s="326"/>
      <c r="CU99" s="326"/>
      <c r="CV99" s="326"/>
      <c r="CW99" s="326"/>
      <c r="CX99" s="326"/>
      <c r="CY99" s="326"/>
      <c r="CZ99" s="326"/>
      <c r="DA99" s="326"/>
      <c r="DB99" s="326"/>
      <c r="DC99" s="326"/>
      <c r="DD99" s="326"/>
      <c r="DE99" s="326"/>
      <c r="DF99" s="326"/>
      <c r="DG99" s="326"/>
      <c r="DH99" s="326"/>
      <c r="DI99" s="326"/>
      <c r="DJ99" s="326"/>
      <c r="DK99" s="326"/>
      <c r="DL99" s="326"/>
      <c r="DM99" s="326"/>
      <c r="DN99" s="326"/>
      <c r="DO99" s="326"/>
    </row>
    <row r="100" spans="4:139" s="367" customFormat="1" hidden="1" x14ac:dyDescent="0.15">
      <c r="D100" s="101"/>
      <c r="K100" s="381" t="str">
        <f t="shared" ref="K100:AH100" si="34">IF(K16="","0","3")</f>
        <v>0</v>
      </c>
      <c r="L100" s="381" t="str">
        <f t="shared" si="34"/>
        <v>0</v>
      </c>
      <c r="M100" s="381" t="str">
        <f t="shared" si="34"/>
        <v>0</v>
      </c>
      <c r="N100" s="381" t="str">
        <f t="shared" si="34"/>
        <v>0</v>
      </c>
      <c r="O100" s="381" t="str">
        <f t="shared" si="34"/>
        <v>0</v>
      </c>
      <c r="P100" s="381" t="str">
        <f t="shared" si="34"/>
        <v>0</v>
      </c>
      <c r="Q100" s="381" t="str">
        <f t="shared" si="34"/>
        <v>0</v>
      </c>
      <c r="R100" s="381" t="str">
        <f t="shared" si="34"/>
        <v>0</v>
      </c>
      <c r="S100" s="381" t="str">
        <f t="shared" si="34"/>
        <v>0</v>
      </c>
      <c r="T100" s="381" t="str">
        <f t="shared" si="34"/>
        <v>0</v>
      </c>
      <c r="U100" s="381" t="str">
        <f t="shared" si="34"/>
        <v>0</v>
      </c>
      <c r="V100" s="381" t="str">
        <f t="shared" si="34"/>
        <v>0</v>
      </c>
      <c r="W100" s="381" t="str">
        <f t="shared" si="34"/>
        <v>0</v>
      </c>
      <c r="X100" s="381" t="str">
        <f t="shared" si="34"/>
        <v>0</v>
      </c>
      <c r="Y100" s="381" t="str">
        <f t="shared" si="34"/>
        <v>0</v>
      </c>
      <c r="Z100" s="381" t="str">
        <f t="shared" si="34"/>
        <v>0</v>
      </c>
      <c r="AA100" s="381" t="str">
        <f t="shared" si="34"/>
        <v>0</v>
      </c>
      <c r="AB100" s="381" t="str">
        <f t="shared" si="34"/>
        <v>0</v>
      </c>
      <c r="AC100" s="381" t="str">
        <f t="shared" si="34"/>
        <v>0</v>
      </c>
      <c r="AD100" s="381" t="str">
        <f t="shared" si="34"/>
        <v>0</v>
      </c>
      <c r="AE100" s="381" t="str">
        <f t="shared" si="34"/>
        <v>0</v>
      </c>
      <c r="AF100" s="381" t="str">
        <f t="shared" si="34"/>
        <v>0</v>
      </c>
      <c r="AG100" s="381" t="str">
        <f t="shared" si="34"/>
        <v>0</v>
      </c>
      <c r="AH100" s="381" t="str">
        <f t="shared" si="34"/>
        <v>0</v>
      </c>
      <c r="AI100" s="72"/>
      <c r="AJ100" s="72"/>
      <c r="AK100" s="72"/>
      <c r="AL100" s="72"/>
      <c r="AM100" s="72"/>
      <c r="AN100" s="72"/>
      <c r="AO100" s="72"/>
      <c r="AP100" s="351"/>
      <c r="BB100" s="325"/>
      <c r="BC100" s="325"/>
      <c r="BD100" s="325"/>
      <c r="BE100" s="325"/>
      <c r="BF100" s="325"/>
      <c r="BW100" s="13"/>
      <c r="BX100" s="13"/>
      <c r="BY100" s="13"/>
      <c r="BZ100" s="13"/>
      <c r="CA100" s="13"/>
      <c r="CB100" s="13"/>
      <c r="CC100" s="13"/>
      <c r="CD100" s="13"/>
      <c r="CE100" s="13"/>
      <c r="CF100" s="13"/>
      <c r="CG100" s="13"/>
      <c r="CJ100" t="s">
        <v>642</v>
      </c>
      <c r="CK100" s="326"/>
      <c r="CL100" s="326"/>
      <c r="CM100" s="326" t="str">
        <f t="shared" si="29"/>
        <v/>
      </c>
      <c r="CN100" s="326"/>
      <c r="CO100" s="326"/>
      <c r="CP100" s="326"/>
      <c r="CQ100" s="326"/>
      <c r="CR100" s="326"/>
      <c r="CS100" s="326"/>
      <c r="CT100" s="326"/>
      <c r="CU100" s="326"/>
      <c r="CV100" s="326"/>
      <c r="CW100" s="326"/>
      <c r="CX100" s="326"/>
      <c r="CY100" s="326"/>
      <c r="CZ100" s="326"/>
      <c r="DA100" s="326"/>
      <c r="DB100" s="326"/>
      <c r="DC100" s="326"/>
      <c r="DD100" s="326"/>
      <c r="DE100" s="326"/>
      <c r="DF100" s="326"/>
      <c r="DG100" s="326"/>
      <c r="DH100" s="326"/>
      <c r="DI100" s="326"/>
      <c r="DJ100" s="326"/>
      <c r="DK100" s="326"/>
      <c r="DL100" s="326"/>
      <c r="DM100" s="326"/>
      <c r="DN100" s="326"/>
      <c r="DO100" s="326"/>
    </row>
    <row r="101" spans="4:139" s="367" customFormat="1" hidden="1" x14ac:dyDescent="0.15">
      <c r="D101" s="101"/>
      <c r="K101" s="381" t="str">
        <f>IF(バルブ!$R$10&lt;&gt;"■",バルブ!$R$10,IF(AND(バルブ!$R$10="■",K14&lt;&gt;""),K14,""))</f>
        <v/>
      </c>
      <c r="L101" s="381" t="str">
        <f>IF(バルブ!$R$10&lt;&gt;"■",バルブ!$R$10,IF(AND(バルブ!$R$10="■",L14&lt;&gt;""),L14,""))</f>
        <v/>
      </c>
      <c r="M101" s="381" t="str">
        <f>IF(バルブ!$R$10&lt;&gt;"■",バルブ!$R$10,IF(AND(バルブ!$R$10="■",M14&lt;&gt;""),M14,""))</f>
        <v/>
      </c>
      <c r="N101" s="381" t="str">
        <f>IF(バルブ!$R$10&lt;&gt;"■",バルブ!$R$10,IF(AND(バルブ!$R$10="■",N14&lt;&gt;""),N14,""))</f>
        <v/>
      </c>
      <c r="O101" s="381" t="str">
        <f>IF(バルブ!$R$10&lt;&gt;"■",バルブ!$R$10,IF(AND(バルブ!$R$10="■",O14&lt;&gt;""),O14,""))</f>
        <v/>
      </c>
      <c r="P101" s="381" t="str">
        <f>IF(バルブ!$R$10&lt;&gt;"■",バルブ!$R$10,IF(AND(バルブ!$R$10="■",P14&lt;&gt;""),P14,""))</f>
        <v/>
      </c>
      <c r="Q101" s="381" t="str">
        <f>IF(バルブ!$R$10&lt;&gt;"■",バルブ!$R$10,IF(AND(バルブ!$R$10="■",Q14&lt;&gt;""),Q14,""))</f>
        <v/>
      </c>
      <c r="R101" s="381" t="str">
        <f>IF(バルブ!$R$10&lt;&gt;"■",バルブ!$R$10,IF(AND(バルブ!$R$10="■",R14&lt;&gt;""),R14,""))</f>
        <v/>
      </c>
      <c r="S101" s="381" t="str">
        <f>IF(バルブ!$R$10&lt;&gt;"■",バルブ!$R$10,IF(AND(バルブ!$R$10="■",S14&lt;&gt;""),S14,""))</f>
        <v/>
      </c>
      <c r="T101" s="381" t="str">
        <f>IF(バルブ!$R$10&lt;&gt;"■",バルブ!$R$10,IF(AND(バルブ!$R$10="■",T14&lt;&gt;""),T14,""))</f>
        <v/>
      </c>
      <c r="U101" s="381" t="str">
        <f>IF(バルブ!$R$10&lt;&gt;"■",バルブ!$R$10,IF(AND(バルブ!$R$10="■",U14&lt;&gt;""),U14,""))</f>
        <v/>
      </c>
      <c r="V101" s="381" t="str">
        <f>IF(バルブ!$R$10&lt;&gt;"■",バルブ!$R$10,IF(AND(バルブ!$R$10="■",V14&lt;&gt;""),V14,""))</f>
        <v/>
      </c>
      <c r="W101" s="381" t="str">
        <f>IF(バルブ!$R$10&lt;&gt;"■",バルブ!$R$10,IF(AND(バルブ!$R$10="■",W14&lt;&gt;""),W14,""))</f>
        <v/>
      </c>
      <c r="X101" s="381" t="str">
        <f>IF(バルブ!$R$10&lt;&gt;"■",バルブ!$R$10,IF(AND(バルブ!$R$10="■",X14&lt;&gt;""),X14,""))</f>
        <v/>
      </c>
      <c r="Y101" s="381" t="str">
        <f>IF(バルブ!$R$10&lt;&gt;"■",バルブ!$R$10,IF(AND(バルブ!$R$10="■",Y14&lt;&gt;""),Y14,""))</f>
        <v/>
      </c>
      <c r="Z101" s="381" t="str">
        <f>IF(バルブ!$R$10&lt;&gt;"■",バルブ!$R$10,IF(AND(バルブ!$R$10="■",Z14&lt;&gt;""),Z14,""))</f>
        <v/>
      </c>
      <c r="AA101" s="381" t="str">
        <f>IF(バルブ!$R$10&lt;&gt;"■",バルブ!$R$10,IF(AND(バルブ!$R$10="■",AA14&lt;&gt;""),AA14,""))</f>
        <v/>
      </c>
      <c r="AB101" s="381" t="str">
        <f>IF(バルブ!$R$10&lt;&gt;"■",バルブ!$R$10,IF(AND(バルブ!$R$10="■",AB14&lt;&gt;""),AB14,""))</f>
        <v/>
      </c>
      <c r="AC101" s="381" t="str">
        <f>IF(バルブ!$R$10&lt;&gt;"■",バルブ!$R$10,IF(AND(バルブ!$R$10="■",AC14&lt;&gt;""),AC14,""))</f>
        <v/>
      </c>
      <c r="AD101" s="381" t="str">
        <f>IF(バルブ!$R$10&lt;&gt;"■",バルブ!$R$10,IF(AND(バルブ!$R$10="■",AD14&lt;&gt;""),AD14,""))</f>
        <v/>
      </c>
      <c r="AE101" s="381" t="str">
        <f>IF(バルブ!$R$10&lt;&gt;"■",バルブ!$R$10,IF(AND(バルブ!$R$10="■",AE14&lt;&gt;""),AE14,""))</f>
        <v/>
      </c>
      <c r="AF101" s="381" t="str">
        <f>IF(バルブ!$R$10&lt;&gt;"■",バルブ!$R$10,IF(AND(バルブ!$R$10="■",AF14&lt;&gt;""),AF14,""))</f>
        <v/>
      </c>
      <c r="AG101" s="381" t="str">
        <f>IF(バルブ!$R$10&lt;&gt;"■",バルブ!$R$10,IF(AND(バルブ!$R$10="■",AG14&lt;&gt;""),AG14,""))</f>
        <v/>
      </c>
      <c r="AH101" s="381" t="str">
        <f>IF(バルブ!$R$10&lt;&gt;"■",バルブ!$R$10,IF(AND(バルブ!$R$10="■",AH14&lt;&gt;""),AH14,""))</f>
        <v/>
      </c>
      <c r="AI101" s="351"/>
      <c r="AJ101" s="351"/>
      <c r="AK101" s="351"/>
      <c r="AL101" s="351"/>
      <c r="AM101" s="351"/>
      <c r="AN101" s="351"/>
      <c r="AO101" s="351"/>
      <c r="AP101" s="351"/>
      <c r="BB101" s="325"/>
      <c r="BC101" s="325"/>
      <c r="BD101" s="325"/>
      <c r="BE101" s="325"/>
      <c r="BF101" s="325"/>
      <c r="BW101" s="13"/>
      <c r="BX101" s="13"/>
      <c r="BY101" s="13"/>
      <c r="BZ101" s="13"/>
      <c r="CA101" s="13"/>
      <c r="CB101" s="13"/>
      <c r="CC101" s="13"/>
      <c r="CD101" s="13"/>
      <c r="CE101" s="13"/>
      <c r="CF101" s="13"/>
      <c r="CG101" s="13"/>
      <c r="CJ101" t="s">
        <v>643</v>
      </c>
      <c r="CK101" s="326"/>
      <c r="CL101" s="326"/>
      <c r="CM101" s="326" t="str">
        <f t="shared" si="29"/>
        <v/>
      </c>
      <c r="CN101" s="326"/>
      <c r="CO101" s="326"/>
      <c r="CP101" s="326"/>
      <c r="CQ101" s="326"/>
      <c r="CR101" s="326"/>
      <c r="CS101" s="326"/>
      <c r="CT101" s="326"/>
      <c r="CU101" s="326"/>
      <c r="CV101" s="326"/>
      <c r="CW101" s="326"/>
      <c r="CX101" s="326"/>
      <c r="CY101" s="326"/>
      <c r="CZ101" s="326"/>
      <c r="DA101" s="326"/>
      <c r="DB101" s="326"/>
      <c r="DC101" s="326"/>
      <c r="DD101" s="326"/>
      <c r="DE101" s="326"/>
      <c r="DF101" s="326"/>
      <c r="DG101" s="326"/>
      <c r="DH101" s="326"/>
      <c r="DI101" s="326"/>
      <c r="DJ101" s="326"/>
      <c r="DK101" s="326"/>
      <c r="DL101" s="326"/>
      <c r="DM101" s="326"/>
      <c r="DN101" s="326"/>
      <c r="DO101" s="326"/>
    </row>
    <row r="102" spans="4:139" s="367" customFormat="1" hidden="1" x14ac:dyDescent="0.15">
      <c r="D102" s="101"/>
      <c r="K102" s="381" t="str">
        <f t="shared" ref="K102:AH102" si="35">IF(K23="","",K23)</f>
        <v/>
      </c>
      <c r="L102" s="381" t="str">
        <f t="shared" si="35"/>
        <v/>
      </c>
      <c r="M102" s="381" t="str">
        <f t="shared" si="35"/>
        <v/>
      </c>
      <c r="N102" s="381" t="str">
        <f t="shared" si="35"/>
        <v/>
      </c>
      <c r="O102" s="381" t="str">
        <f t="shared" si="35"/>
        <v/>
      </c>
      <c r="P102" s="381" t="str">
        <f t="shared" si="35"/>
        <v/>
      </c>
      <c r="Q102" s="381" t="str">
        <f t="shared" si="35"/>
        <v/>
      </c>
      <c r="R102" s="381" t="str">
        <f t="shared" si="35"/>
        <v/>
      </c>
      <c r="S102" s="381" t="str">
        <f t="shared" si="35"/>
        <v/>
      </c>
      <c r="T102" s="381" t="str">
        <f t="shared" si="35"/>
        <v/>
      </c>
      <c r="U102" s="381" t="str">
        <f t="shared" si="35"/>
        <v/>
      </c>
      <c r="V102" s="381" t="str">
        <f t="shared" si="35"/>
        <v/>
      </c>
      <c r="W102" s="381" t="str">
        <f t="shared" si="35"/>
        <v/>
      </c>
      <c r="X102" s="381" t="str">
        <f t="shared" si="35"/>
        <v/>
      </c>
      <c r="Y102" s="381" t="str">
        <f t="shared" si="35"/>
        <v/>
      </c>
      <c r="Z102" s="381" t="str">
        <f t="shared" si="35"/>
        <v/>
      </c>
      <c r="AA102" s="381" t="str">
        <f t="shared" si="35"/>
        <v/>
      </c>
      <c r="AB102" s="381" t="str">
        <f t="shared" si="35"/>
        <v/>
      </c>
      <c r="AC102" s="381" t="str">
        <f t="shared" si="35"/>
        <v/>
      </c>
      <c r="AD102" s="381" t="str">
        <f t="shared" si="35"/>
        <v/>
      </c>
      <c r="AE102" s="381" t="str">
        <f t="shared" si="35"/>
        <v/>
      </c>
      <c r="AF102" s="381" t="str">
        <f t="shared" si="35"/>
        <v/>
      </c>
      <c r="AG102" s="381" t="str">
        <f t="shared" si="35"/>
        <v/>
      </c>
      <c r="AH102" s="381" t="str">
        <f t="shared" si="35"/>
        <v/>
      </c>
      <c r="AI102" s="351"/>
      <c r="AJ102" s="351"/>
      <c r="AK102" s="351"/>
      <c r="AL102" s="351"/>
      <c r="AM102" s="351"/>
      <c r="AN102" s="351"/>
      <c r="AO102" s="351"/>
      <c r="AP102" s="351"/>
      <c r="BB102" s="325"/>
      <c r="BC102" s="325"/>
      <c r="BD102" s="325"/>
      <c r="BE102" s="325"/>
      <c r="BF102" s="325"/>
      <c r="BW102" s="13"/>
      <c r="BX102" s="13"/>
      <c r="BY102" s="13"/>
      <c r="BZ102" s="13"/>
      <c r="CA102" s="13"/>
      <c r="CB102" s="13"/>
      <c r="CC102" s="13"/>
      <c r="CD102" s="13"/>
      <c r="CE102" s="13"/>
      <c r="CF102" s="13"/>
      <c r="CG102" s="13"/>
      <c r="CJ102" t="s">
        <v>644</v>
      </c>
      <c r="CK102" s="326"/>
      <c r="CL102" s="326"/>
      <c r="CM102" s="326" t="str">
        <f t="shared" si="29"/>
        <v/>
      </c>
      <c r="CN102" s="13"/>
      <c r="CO102" s="326"/>
      <c r="CP102" s="326"/>
      <c r="CQ102" s="326"/>
      <c r="CR102" s="326"/>
      <c r="CS102" s="326"/>
      <c r="CT102" s="326"/>
      <c r="CU102" s="326"/>
      <c r="CV102" s="326"/>
      <c r="CW102" s="326"/>
      <c r="CX102" s="326"/>
      <c r="CY102" s="326"/>
      <c r="CZ102" s="326"/>
      <c r="DA102" s="326"/>
      <c r="DB102" s="326"/>
      <c r="DC102" s="326"/>
      <c r="DD102" s="326"/>
      <c r="DE102" s="326"/>
      <c r="DF102" s="326"/>
      <c r="DG102" s="326"/>
      <c r="DH102" s="326"/>
      <c r="DI102" s="326"/>
      <c r="DJ102" s="326"/>
      <c r="DK102" s="326"/>
      <c r="DL102" s="326"/>
      <c r="DM102" s="326"/>
      <c r="DN102" s="326"/>
      <c r="DO102" s="326"/>
    </row>
    <row r="103" spans="4:139" s="367" customFormat="1" hidden="1" x14ac:dyDescent="0.15">
      <c r="D103" s="101"/>
      <c r="K103" s="381" t="str">
        <f t="shared" ref="K103:AH103" si="36">IF(K25="","",K25)</f>
        <v/>
      </c>
      <c r="L103" s="381" t="str">
        <f t="shared" si="36"/>
        <v/>
      </c>
      <c r="M103" s="381" t="str">
        <f t="shared" si="36"/>
        <v/>
      </c>
      <c r="N103" s="381" t="str">
        <f t="shared" si="36"/>
        <v/>
      </c>
      <c r="O103" s="381" t="str">
        <f t="shared" si="36"/>
        <v/>
      </c>
      <c r="P103" s="381" t="str">
        <f t="shared" si="36"/>
        <v/>
      </c>
      <c r="Q103" s="381" t="str">
        <f t="shared" si="36"/>
        <v/>
      </c>
      <c r="R103" s="381" t="str">
        <f t="shared" si="36"/>
        <v/>
      </c>
      <c r="S103" s="381" t="str">
        <f t="shared" si="36"/>
        <v/>
      </c>
      <c r="T103" s="381" t="str">
        <f t="shared" si="36"/>
        <v/>
      </c>
      <c r="U103" s="381" t="str">
        <f t="shared" si="36"/>
        <v/>
      </c>
      <c r="V103" s="381" t="str">
        <f t="shared" si="36"/>
        <v/>
      </c>
      <c r="W103" s="381" t="str">
        <f t="shared" si="36"/>
        <v/>
      </c>
      <c r="X103" s="381" t="str">
        <f t="shared" si="36"/>
        <v/>
      </c>
      <c r="Y103" s="381" t="str">
        <f t="shared" si="36"/>
        <v/>
      </c>
      <c r="Z103" s="381" t="str">
        <f t="shared" si="36"/>
        <v/>
      </c>
      <c r="AA103" s="381" t="str">
        <f t="shared" si="36"/>
        <v/>
      </c>
      <c r="AB103" s="381" t="str">
        <f t="shared" si="36"/>
        <v/>
      </c>
      <c r="AC103" s="381" t="str">
        <f t="shared" si="36"/>
        <v/>
      </c>
      <c r="AD103" s="381" t="str">
        <f t="shared" si="36"/>
        <v/>
      </c>
      <c r="AE103" s="381" t="str">
        <f t="shared" si="36"/>
        <v/>
      </c>
      <c r="AF103" s="381" t="str">
        <f t="shared" si="36"/>
        <v/>
      </c>
      <c r="AG103" s="381" t="str">
        <f t="shared" si="36"/>
        <v/>
      </c>
      <c r="AH103" s="381" t="str">
        <f t="shared" si="36"/>
        <v/>
      </c>
      <c r="BB103" s="325"/>
      <c r="BC103" s="325"/>
      <c r="BD103" s="325"/>
      <c r="BE103" s="325"/>
      <c r="BF103" s="325"/>
      <c r="CJ103" t="s">
        <v>645</v>
      </c>
      <c r="CK103" s="326"/>
      <c r="CL103" s="326"/>
      <c r="CM103" s="326" t="str">
        <f t="shared" si="29"/>
        <v/>
      </c>
      <c r="CN103" s="326"/>
      <c r="CO103" s="326"/>
      <c r="CP103" s="326"/>
      <c r="CQ103" s="326"/>
      <c r="CR103" s="326"/>
      <c r="CS103" s="326"/>
      <c r="CT103" s="326"/>
      <c r="CU103" s="326"/>
      <c r="CV103" s="326"/>
      <c r="CW103" s="326"/>
      <c r="CX103" s="326"/>
      <c r="CY103" s="326"/>
      <c r="CZ103" s="326"/>
      <c r="DA103" s="326"/>
      <c r="DB103" s="326"/>
      <c r="DC103" s="326"/>
      <c r="DD103" s="326"/>
      <c r="DE103" s="326"/>
      <c r="DF103" s="326"/>
      <c r="DG103" s="326"/>
      <c r="DH103" s="326"/>
      <c r="DI103" s="326"/>
      <c r="DJ103" s="326"/>
      <c r="DK103" s="326"/>
      <c r="DL103" s="326"/>
      <c r="DM103" s="326"/>
      <c r="DN103" s="326"/>
      <c r="DO103" s="326"/>
    </row>
    <row r="104" spans="4:139" s="367" customFormat="1" hidden="1" x14ac:dyDescent="0.15">
      <c r="D104" s="101"/>
      <c r="K104" s="381" t="str">
        <f t="shared" ref="K104:AH104" si="37">IF(K27="","",K27)</f>
        <v/>
      </c>
      <c r="L104" s="381" t="str">
        <f t="shared" si="37"/>
        <v/>
      </c>
      <c r="M104" s="381" t="str">
        <f t="shared" si="37"/>
        <v/>
      </c>
      <c r="N104" s="381" t="str">
        <f t="shared" si="37"/>
        <v/>
      </c>
      <c r="O104" s="381" t="str">
        <f t="shared" si="37"/>
        <v/>
      </c>
      <c r="P104" s="381" t="str">
        <f t="shared" si="37"/>
        <v/>
      </c>
      <c r="Q104" s="381" t="str">
        <f t="shared" si="37"/>
        <v/>
      </c>
      <c r="R104" s="381" t="str">
        <f t="shared" si="37"/>
        <v/>
      </c>
      <c r="S104" s="381" t="str">
        <f t="shared" si="37"/>
        <v/>
      </c>
      <c r="T104" s="381" t="str">
        <f t="shared" si="37"/>
        <v/>
      </c>
      <c r="U104" s="381" t="str">
        <f t="shared" si="37"/>
        <v/>
      </c>
      <c r="V104" s="381" t="str">
        <f t="shared" si="37"/>
        <v/>
      </c>
      <c r="W104" s="381" t="str">
        <f t="shared" si="37"/>
        <v/>
      </c>
      <c r="X104" s="381" t="str">
        <f t="shared" si="37"/>
        <v/>
      </c>
      <c r="Y104" s="381" t="str">
        <f t="shared" si="37"/>
        <v/>
      </c>
      <c r="Z104" s="381" t="str">
        <f t="shared" si="37"/>
        <v/>
      </c>
      <c r="AA104" s="381" t="str">
        <f t="shared" si="37"/>
        <v/>
      </c>
      <c r="AB104" s="381" t="str">
        <f t="shared" si="37"/>
        <v/>
      </c>
      <c r="AC104" s="381" t="str">
        <f t="shared" si="37"/>
        <v/>
      </c>
      <c r="AD104" s="381" t="str">
        <f t="shared" si="37"/>
        <v/>
      </c>
      <c r="AE104" s="381" t="str">
        <f t="shared" si="37"/>
        <v/>
      </c>
      <c r="AF104" s="381" t="str">
        <f t="shared" si="37"/>
        <v/>
      </c>
      <c r="AG104" s="381" t="str">
        <f t="shared" si="37"/>
        <v/>
      </c>
      <c r="AH104" s="381" t="str">
        <f t="shared" si="37"/>
        <v/>
      </c>
      <c r="BB104" s="325"/>
      <c r="BC104" s="325"/>
      <c r="BD104" s="325"/>
      <c r="BE104" s="325"/>
      <c r="BF104" s="325"/>
      <c r="CJ104" t="s">
        <v>646</v>
      </c>
      <c r="CK104" s="326"/>
      <c r="CL104" s="326"/>
      <c r="CM104" s="326" t="str">
        <f t="shared" si="29"/>
        <v/>
      </c>
      <c r="CN104" s="326"/>
      <c r="CO104" s="326"/>
      <c r="CP104" s="326"/>
      <c r="CQ104" s="326"/>
      <c r="CR104" s="326"/>
      <c r="CS104" s="326"/>
      <c r="CT104" s="326"/>
      <c r="CU104" s="326"/>
      <c r="CV104" s="326"/>
      <c r="CW104" s="326"/>
      <c r="CX104" s="326"/>
      <c r="CY104" s="326"/>
      <c r="CZ104" s="326"/>
      <c r="DA104" s="326"/>
      <c r="DB104" s="326"/>
      <c r="DC104" s="326"/>
      <c r="DD104" s="326"/>
      <c r="DE104" s="326"/>
      <c r="DF104" s="326"/>
      <c r="DG104" s="326"/>
      <c r="DH104" s="326"/>
      <c r="DI104" s="326"/>
      <c r="DJ104" s="326"/>
      <c r="DK104" s="326"/>
      <c r="DL104" s="326"/>
      <c r="DM104" s="326"/>
      <c r="DN104" s="326"/>
      <c r="DO104" s="326"/>
    </row>
    <row r="105" spans="4:139" s="367" customFormat="1" hidden="1" x14ac:dyDescent="0.15">
      <c r="D105" s="101"/>
      <c r="K105" s="381" t="str">
        <f>IF(K29="","",K29)</f>
        <v/>
      </c>
      <c r="L105" s="381" t="str">
        <f t="shared" ref="L105:AH105" si="38">IF(L29="","",L29)</f>
        <v/>
      </c>
      <c r="M105" s="381" t="str">
        <f t="shared" si="38"/>
        <v/>
      </c>
      <c r="N105" s="381" t="str">
        <f t="shared" si="38"/>
        <v/>
      </c>
      <c r="O105" s="381" t="str">
        <f t="shared" si="38"/>
        <v/>
      </c>
      <c r="P105" s="381" t="str">
        <f t="shared" si="38"/>
        <v/>
      </c>
      <c r="Q105" s="381" t="str">
        <f t="shared" si="38"/>
        <v/>
      </c>
      <c r="R105" s="381" t="str">
        <f t="shared" si="38"/>
        <v/>
      </c>
      <c r="S105" s="381" t="str">
        <f t="shared" si="38"/>
        <v/>
      </c>
      <c r="T105" s="381" t="str">
        <f t="shared" si="38"/>
        <v/>
      </c>
      <c r="U105" s="381" t="str">
        <f t="shared" si="38"/>
        <v/>
      </c>
      <c r="V105" s="381" t="str">
        <f t="shared" si="38"/>
        <v/>
      </c>
      <c r="W105" s="381" t="str">
        <f t="shared" si="38"/>
        <v/>
      </c>
      <c r="X105" s="381" t="str">
        <f t="shared" si="38"/>
        <v/>
      </c>
      <c r="Y105" s="381" t="str">
        <f t="shared" si="38"/>
        <v/>
      </c>
      <c r="Z105" s="381" t="str">
        <f t="shared" si="38"/>
        <v/>
      </c>
      <c r="AA105" s="381" t="str">
        <f t="shared" si="38"/>
        <v/>
      </c>
      <c r="AB105" s="381" t="str">
        <f t="shared" si="38"/>
        <v/>
      </c>
      <c r="AC105" s="381" t="str">
        <f t="shared" si="38"/>
        <v/>
      </c>
      <c r="AD105" s="381" t="str">
        <f t="shared" si="38"/>
        <v/>
      </c>
      <c r="AE105" s="381" t="str">
        <f t="shared" si="38"/>
        <v/>
      </c>
      <c r="AF105" s="381" t="str">
        <f t="shared" si="38"/>
        <v/>
      </c>
      <c r="AG105" s="381" t="str">
        <f t="shared" si="38"/>
        <v/>
      </c>
      <c r="AH105" s="381" t="str">
        <f t="shared" si="38"/>
        <v/>
      </c>
      <c r="BB105" s="325"/>
      <c r="BC105" s="325"/>
      <c r="BD105" s="325"/>
      <c r="BE105" s="325"/>
      <c r="BF105" s="325"/>
      <c r="CJ105" t="s">
        <v>647</v>
      </c>
      <c r="CK105" s="326"/>
      <c r="CL105" s="326"/>
      <c r="CM105" s="326" t="str">
        <f t="shared" si="29"/>
        <v/>
      </c>
      <c r="CN105" s="326"/>
      <c r="CO105" s="326"/>
      <c r="CP105" s="326"/>
      <c r="CQ105" s="326"/>
      <c r="CR105" s="326"/>
      <c r="CS105" s="326"/>
      <c r="CT105" s="326"/>
      <c r="CU105" s="326"/>
      <c r="CV105" s="326"/>
      <c r="CW105" s="326"/>
      <c r="CX105" s="326"/>
      <c r="CY105" s="326"/>
      <c r="CZ105" s="326"/>
      <c r="DA105" s="326"/>
      <c r="DB105" s="326"/>
      <c r="DC105" s="326"/>
      <c r="DD105" s="326"/>
      <c r="DE105" s="326"/>
      <c r="DF105" s="326"/>
      <c r="DG105" s="326"/>
      <c r="DH105" s="326"/>
      <c r="DI105" s="326"/>
      <c r="DJ105" s="326"/>
      <c r="DK105" s="326"/>
      <c r="DL105" s="326"/>
      <c r="DM105" s="326"/>
      <c r="DN105" s="326"/>
      <c r="DO105" s="326"/>
    </row>
    <row r="106" spans="4:139" s="367" customFormat="1" hidden="1" x14ac:dyDescent="0.15">
      <c r="D106" s="101"/>
      <c r="K106" s="381" t="s">
        <v>111</v>
      </c>
      <c r="L106" s="381" t="s">
        <v>111</v>
      </c>
      <c r="M106" s="381" t="s">
        <v>111</v>
      </c>
      <c r="N106" s="381" t="s">
        <v>111</v>
      </c>
      <c r="O106" s="381" t="s">
        <v>111</v>
      </c>
      <c r="P106" s="381" t="s">
        <v>111</v>
      </c>
      <c r="Q106" s="381" t="s">
        <v>111</v>
      </c>
      <c r="R106" s="381" t="s">
        <v>111</v>
      </c>
      <c r="S106" s="381" t="s">
        <v>111</v>
      </c>
      <c r="T106" s="381" t="s">
        <v>111</v>
      </c>
      <c r="U106" s="381" t="s">
        <v>111</v>
      </c>
      <c r="V106" s="381" t="s">
        <v>111</v>
      </c>
      <c r="W106" s="381" t="s">
        <v>111</v>
      </c>
      <c r="X106" s="381" t="s">
        <v>111</v>
      </c>
      <c r="Y106" s="381" t="s">
        <v>111</v>
      </c>
      <c r="Z106" s="381" t="s">
        <v>111</v>
      </c>
      <c r="AA106" s="381" t="s">
        <v>111</v>
      </c>
      <c r="AB106" s="381" t="s">
        <v>111</v>
      </c>
      <c r="AC106" s="381" t="s">
        <v>111</v>
      </c>
      <c r="AD106" s="381" t="s">
        <v>111</v>
      </c>
      <c r="AE106" s="381" t="s">
        <v>111</v>
      </c>
      <c r="AF106" s="381" t="s">
        <v>111</v>
      </c>
      <c r="AG106" s="381" t="s">
        <v>111</v>
      </c>
      <c r="AH106" s="381" t="s">
        <v>111</v>
      </c>
      <c r="BB106" s="325"/>
      <c r="BC106" s="325"/>
      <c r="BD106" s="325"/>
      <c r="BE106" s="325"/>
      <c r="BF106" s="325"/>
      <c r="CJ106" t="s">
        <v>648</v>
      </c>
      <c r="CK106" s="326"/>
      <c r="CL106" s="326"/>
      <c r="CM106" s="326" t="str">
        <f t="shared" si="29"/>
        <v/>
      </c>
      <c r="CN106" s="326"/>
      <c r="CO106" s="326"/>
      <c r="CP106" s="326"/>
      <c r="CQ106" s="326"/>
      <c r="CR106" s="326"/>
      <c r="CS106" s="326"/>
      <c r="CT106" s="326"/>
      <c r="CU106" s="326"/>
      <c r="CV106" s="326"/>
      <c r="CW106" s="326"/>
      <c r="CX106" s="326"/>
      <c r="CY106" s="326"/>
      <c r="CZ106" s="326"/>
      <c r="DA106" s="326"/>
      <c r="DB106" s="326"/>
      <c r="DC106" s="326"/>
      <c r="DD106" s="326"/>
      <c r="DE106" s="326"/>
      <c r="DF106" s="326"/>
      <c r="DG106" s="326"/>
      <c r="DH106" s="326"/>
      <c r="DI106" s="326"/>
      <c r="DJ106" s="326"/>
      <c r="DK106" s="326"/>
      <c r="DL106" s="326"/>
      <c r="DM106" s="326"/>
      <c r="DN106" s="326"/>
      <c r="DO106" s="326"/>
    </row>
    <row r="107" spans="4:139" s="367" customFormat="1" hidden="1" x14ac:dyDescent="0.15">
      <c r="D107" s="101"/>
      <c r="K107" s="381" t="str">
        <f>バルブ!$R$13</f>
        <v>5</v>
      </c>
      <c r="L107" s="381" t="str">
        <f>バルブ!$R$13</f>
        <v>5</v>
      </c>
      <c r="M107" s="381" t="str">
        <f>バルブ!$R$13</f>
        <v>5</v>
      </c>
      <c r="N107" s="381" t="str">
        <f>バルブ!$R$13</f>
        <v>5</v>
      </c>
      <c r="O107" s="381" t="str">
        <f>バルブ!$R$13</f>
        <v>5</v>
      </c>
      <c r="P107" s="381" t="str">
        <f>バルブ!$R$13</f>
        <v>5</v>
      </c>
      <c r="Q107" s="381" t="str">
        <f>バルブ!$R$13</f>
        <v>5</v>
      </c>
      <c r="R107" s="381" t="str">
        <f>バルブ!$R$13</f>
        <v>5</v>
      </c>
      <c r="S107" s="381" t="str">
        <f>バルブ!$R$13</f>
        <v>5</v>
      </c>
      <c r="T107" s="381" t="str">
        <f>バルブ!$R$13</f>
        <v>5</v>
      </c>
      <c r="U107" s="381" t="str">
        <f>バルブ!$R$13</f>
        <v>5</v>
      </c>
      <c r="V107" s="381" t="str">
        <f>バルブ!$R$13</f>
        <v>5</v>
      </c>
      <c r="W107" s="381" t="str">
        <f>バルブ!$R$13</f>
        <v>5</v>
      </c>
      <c r="X107" s="381" t="str">
        <f>バルブ!$R$13</f>
        <v>5</v>
      </c>
      <c r="Y107" s="381" t="str">
        <f>バルブ!$R$13</f>
        <v>5</v>
      </c>
      <c r="Z107" s="381" t="str">
        <f>バルブ!$R$13</f>
        <v>5</v>
      </c>
      <c r="AA107" s="381" t="str">
        <f>バルブ!$R$13</f>
        <v>5</v>
      </c>
      <c r="AB107" s="381" t="str">
        <f>バルブ!$R$13</f>
        <v>5</v>
      </c>
      <c r="AC107" s="381" t="str">
        <f>バルブ!$R$13</f>
        <v>5</v>
      </c>
      <c r="AD107" s="381" t="str">
        <f>バルブ!$R$13</f>
        <v>5</v>
      </c>
      <c r="AE107" s="381" t="str">
        <f>バルブ!$R$13</f>
        <v>5</v>
      </c>
      <c r="AF107" s="381" t="str">
        <f>バルブ!$R$13</f>
        <v>5</v>
      </c>
      <c r="AG107" s="381" t="str">
        <f>バルブ!$R$13</f>
        <v>5</v>
      </c>
      <c r="AH107" s="381" t="str">
        <f>バルブ!$R$13</f>
        <v>5</v>
      </c>
      <c r="BB107" s="325"/>
      <c r="BC107" s="325"/>
      <c r="BD107" s="325"/>
      <c r="BE107" s="325"/>
      <c r="BF107" s="325"/>
      <c r="CJ107" t="s">
        <v>649</v>
      </c>
      <c r="CK107" s="326"/>
      <c r="CL107" s="326"/>
      <c r="CM107" s="326" t="str">
        <f t="shared" si="29"/>
        <v/>
      </c>
      <c r="CN107" s="326"/>
      <c r="CO107" s="326"/>
      <c r="CP107" s="326"/>
      <c r="CQ107" s="326"/>
      <c r="CR107" s="326"/>
      <c r="CS107" s="326"/>
      <c r="CT107" s="326"/>
      <c r="CU107" s="326"/>
      <c r="CV107" s="326"/>
      <c r="CW107" s="326"/>
      <c r="CX107" s="326"/>
      <c r="CY107" s="326"/>
      <c r="CZ107" s="326"/>
      <c r="DA107" s="326"/>
      <c r="DB107" s="326"/>
      <c r="DC107" s="326"/>
      <c r="DD107" s="326"/>
      <c r="DE107" s="326"/>
      <c r="DF107" s="326"/>
      <c r="DG107" s="326"/>
      <c r="DH107" s="326"/>
      <c r="DI107" s="326"/>
      <c r="DJ107" s="326"/>
      <c r="DK107" s="326"/>
      <c r="DL107" s="326"/>
      <c r="DM107" s="326"/>
      <c r="DN107" s="326"/>
      <c r="DO107" s="326"/>
    </row>
    <row r="108" spans="4:139" s="367" customFormat="1" hidden="1" x14ac:dyDescent="0.15">
      <c r="K108" s="381" t="str">
        <f>IF(バルブ!$R$16="無記号","",バルブ!$R$16)</f>
        <v/>
      </c>
      <c r="L108" s="381" t="str">
        <f>IF(バルブ!$R$16="無記号","",バルブ!$R$16)</f>
        <v/>
      </c>
      <c r="M108" s="381" t="str">
        <f>IF(バルブ!$R$16="無記号","",バルブ!$R$16)</f>
        <v/>
      </c>
      <c r="N108" s="381" t="str">
        <f>IF(バルブ!$R$16="無記号","",バルブ!$R$16)</f>
        <v/>
      </c>
      <c r="O108" s="381" t="str">
        <f>IF(バルブ!$R$16="無記号","",バルブ!$R$16)</f>
        <v/>
      </c>
      <c r="P108" s="381" t="str">
        <f>IF(バルブ!$R$16="無記号","",バルブ!$R$16)</f>
        <v/>
      </c>
      <c r="Q108" s="381" t="str">
        <f>IF(バルブ!$R$16="無記号","",バルブ!$R$16)</f>
        <v/>
      </c>
      <c r="R108" s="381" t="str">
        <f>IF(バルブ!$R$16="無記号","",バルブ!$R$16)</f>
        <v/>
      </c>
      <c r="S108" s="381" t="str">
        <f>IF(バルブ!$R$16="無記号","",バルブ!$R$16)</f>
        <v/>
      </c>
      <c r="T108" s="381" t="str">
        <f>IF(バルブ!$R$16="無記号","",バルブ!$R$16)</f>
        <v/>
      </c>
      <c r="U108" s="381" t="str">
        <f>IF(バルブ!$R$16="無記号","",バルブ!$R$16)</f>
        <v/>
      </c>
      <c r="V108" s="381" t="str">
        <f>IF(バルブ!$R$16="無記号","",バルブ!$R$16)</f>
        <v/>
      </c>
      <c r="W108" s="381" t="str">
        <f>IF(バルブ!$R$16="無記号","",バルブ!$R$16)</f>
        <v/>
      </c>
      <c r="X108" s="381" t="str">
        <f>IF(バルブ!$R$16="無記号","",バルブ!$R$16)</f>
        <v/>
      </c>
      <c r="Y108" s="381" t="str">
        <f>IF(バルブ!$R$16="無記号","",バルブ!$R$16)</f>
        <v/>
      </c>
      <c r="Z108" s="381" t="str">
        <f>IF(バルブ!$R$16="無記号","",バルブ!$R$16)</f>
        <v/>
      </c>
      <c r="AA108" s="381" t="str">
        <f>IF(バルブ!$R$16="無記号","",バルブ!$R$16)</f>
        <v/>
      </c>
      <c r="AB108" s="381" t="str">
        <f>IF(バルブ!$R$16="無記号","",バルブ!$R$16)</f>
        <v/>
      </c>
      <c r="AC108" s="381" t="str">
        <f>IF(バルブ!$R$16="無記号","",バルブ!$R$16)</f>
        <v/>
      </c>
      <c r="AD108" s="381" t="str">
        <f>IF(バルブ!$R$16="無記号","",バルブ!$R$16)</f>
        <v/>
      </c>
      <c r="AE108" s="381" t="str">
        <f>IF(バルブ!$R$16="無記号","",バルブ!$R$16)</f>
        <v/>
      </c>
      <c r="AF108" s="381" t="str">
        <f>IF(バルブ!$R$16="無記号","",バルブ!$R$16)</f>
        <v/>
      </c>
      <c r="AG108" s="381" t="str">
        <f>IF(バルブ!$R$16="無記号","",バルブ!$R$16)</f>
        <v/>
      </c>
      <c r="AH108" s="381" t="str">
        <f>IF(バルブ!$R$16="無記号","",バルブ!$R$16)</f>
        <v/>
      </c>
      <c r="BB108" s="325"/>
      <c r="BC108" s="325"/>
      <c r="BD108" s="325"/>
      <c r="BE108" s="325"/>
      <c r="BF108" s="325"/>
      <c r="CJ108" t="s">
        <v>650</v>
      </c>
      <c r="CK108" s="326"/>
      <c r="CL108" s="326"/>
      <c r="CM108" s="326" t="str">
        <f t="shared" si="29"/>
        <v/>
      </c>
      <c r="CN108" s="326"/>
      <c r="CO108" s="326"/>
      <c r="CP108" s="326"/>
      <c r="CQ108" s="326"/>
      <c r="CR108" s="326"/>
      <c r="CS108" s="326"/>
      <c r="CT108" s="326"/>
      <c r="CU108" s="326"/>
      <c r="CV108" s="326"/>
      <c r="CW108" s="326"/>
      <c r="CX108" s="326"/>
      <c r="CY108" s="326"/>
      <c r="CZ108" s="326"/>
      <c r="DA108" s="326"/>
      <c r="DB108" s="326"/>
      <c r="DC108" s="326"/>
      <c r="DD108" s="326"/>
      <c r="DE108" s="326"/>
      <c r="DF108" s="326"/>
      <c r="DG108" s="326"/>
      <c r="DH108" s="326"/>
      <c r="DI108" s="326"/>
      <c r="DJ108" s="326"/>
      <c r="DK108" s="326"/>
      <c r="DL108" s="326"/>
      <c r="DM108" s="326"/>
      <c r="DN108" s="326"/>
      <c r="DO108" s="326"/>
    </row>
    <row r="109" spans="4:139" s="367" customFormat="1" hidden="1" x14ac:dyDescent="0.15">
      <c r="K109" s="381" t="str">
        <f>IF(バルブ!$T$19&lt;&gt;$AJ$109,バルブ!$T$19,IF(K18="","",K18))</f>
        <v/>
      </c>
      <c r="L109" s="381" t="str">
        <f>IF(バルブ!$T$19&lt;&gt;$AJ$109,バルブ!$T$19,IF(L18="","",L18))</f>
        <v/>
      </c>
      <c r="M109" s="381" t="str">
        <f>IF(バルブ!$T$19&lt;&gt;$AJ$109,バルブ!$T$19,IF(M18="","",M18))</f>
        <v/>
      </c>
      <c r="N109" s="381" t="str">
        <f>IF(バルブ!$T$19&lt;&gt;$AJ$109,バルブ!$T$19,IF(N18="","",N18))</f>
        <v/>
      </c>
      <c r="O109" s="381" t="str">
        <f>IF(バルブ!$T$19&lt;&gt;$AJ$109,バルブ!$T$19,IF(O18="","",O18))</f>
        <v/>
      </c>
      <c r="P109" s="381" t="str">
        <f>IF(バルブ!$T$19&lt;&gt;$AJ$109,バルブ!$T$19,IF(P18="","",P18))</f>
        <v/>
      </c>
      <c r="Q109" s="381" t="str">
        <f>IF(バルブ!$T$19&lt;&gt;$AJ$109,バルブ!$T$19,IF(Q18="","",Q18))</f>
        <v/>
      </c>
      <c r="R109" s="381" t="str">
        <f>IF(バルブ!$T$19&lt;&gt;$AJ$109,バルブ!$T$19,IF(R18="","",R18))</f>
        <v/>
      </c>
      <c r="S109" s="381" t="str">
        <f>IF(バルブ!$T$19&lt;&gt;$AJ$109,バルブ!$T$19,IF(S18="","",S18))</f>
        <v/>
      </c>
      <c r="T109" s="381" t="str">
        <f>IF(バルブ!$T$19&lt;&gt;$AJ$109,バルブ!$T$19,IF(T18="","",T18))</f>
        <v/>
      </c>
      <c r="U109" s="381" t="str">
        <f>IF(バルブ!$T$19&lt;&gt;$AJ$109,バルブ!$T$19,IF(U18="","",U18))</f>
        <v/>
      </c>
      <c r="V109" s="381" t="str">
        <f>IF(バルブ!$T$19&lt;&gt;$AJ$109,バルブ!$T$19,IF(V18="","",V18))</f>
        <v/>
      </c>
      <c r="W109" s="381" t="str">
        <f>IF(バルブ!$T$19&lt;&gt;$AJ$109,バルブ!$T$19,IF(W18="","",W18))</f>
        <v/>
      </c>
      <c r="X109" s="381" t="str">
        <f>IF(バルブ!$T$19&lt;&gt;$AJ$109,バルブ!$T$19,IF(X18="","",X18))</f>
        <v/>
      </c>
      <c r="Y109" s="381" t="str">
        <f>IF(バルブ!$T$19&lt;&gt;$AJ$109,バルブ!$T$19,IF(Y18="","",Y18))</f>
        <v/>
      </c>
      <c r="Z109" s="381" t="str">
        <f>IF(バルブ!$T$19&lt;&gt;$AJ$109,バルブ!$T$19,IF(Z18="","",Z18))</f>
        <v/>
      </c>
      <c r="AA109" s="381" t="str">
        <f>IF(バルブ!$T$19&lt;&gt;$AJ$109,バルブ!$T$19,IF(AA18="","",AA18))</f>
        <v/>
      </c>
      <c r="AB109" s="381" t="str">
        <f>IF(バルブ!$T$19&lt;&gt;$AJ$109,バルブ!$T$19,IF(AB18="","",AB18))</f>
        <v/>
      </c>
      <c r="AC109" s="381" t="str">
        <f>IF(バルブ!$T$19&lt;&gt;$AJ$109,バルブ!$T$19,IF(AC18="","",AC18))</f>
        <v/>
      </c>
      <c r="AD109" s="381" t="str">
        <f>IF(バルブ!$T$19&lt;&gt;$AJ$109,バルブ!$T$19,IF(AD18="","",AD18))</f>
        <v/>
      </c>
      <c r="AE109" s="381" t="str">
        <f>IF(バルブ!$T$19&lt;&gt;$AJ$109,バルブ!$T$19,IF(AE18="","",AE18))</f>
        <v/>
      </c>
      <c r="AF109" s="381" t="str">
        <f>IF(バルブ!$T$19&lt;&gt;$AJ$109,バルブ!$T$19,IF(AF18="","",AF18))</f>
        <v/>
      </c>
      <c r="AG109" s="381" t="str">
        <f>IF(バルブ!$T$19&lt;&gt;$AJ$109,バルブ!$T$19,IF(AG18="","",AG18))</f>
        <v/>
      </c>
      <c r="AH109" s="381" t="str">
        <f>IF(バルブ!$T$19&lt;&gt;$AJ$109,バルブ!$T$19,IF(AH18="","",AH18))</f>
        <v/>
      </c>
      <c r="AJ109" s="367" t="s">
        <v>344</v>
      </c>
      <c r="BB109" s="325"/>
      <c r="BC109" s="325"/>
      <c r="BD109" s="325"/>
      <c r="BE109" s="325"/>
      <c r="BF109" s="325"/>
      <c r="CJ109" t="s">
        <v>651</v>
      </c>
      <c r="CK109" s="326"/>
      <c r="CL109" s="326"/>
      <c r="CM109" s="326" t="str">
        <f t="shared" si="29"/>
        <v/>
      </c>
      <c r="CN109" s="326"/>
      <c r="CO109" s="326"/>
      <c r="CP109" s="326"/>
      <c r="CQ109" s="326"/>
      <c r="CR109" s="326"/>
      <c r="CS109" s="326"/>
      <c r="CT109" s="326"/>
      <c r="CU109" s="326"/>
      <c r="CV109" s="326"/>
      <c r="CW109" s="326"/>
      <c r="CX109" s="326"/>
      <c r="CY109" s="326"/>
      <c r="CZ109" s="326"/>
      <c r="DA109" s="326"/>
      <c r="DB109" s="326"/>
      <c r="DC109" s="326"/>
      <c r="DD109" s="326"/>
      <c r="DE109" s="326"/>
      <c r="DF109" s="326"/>
      <c r="DG109" s="326"/>
      <c r="DH109" s="326"/>
      <c r="DI109" s="326"/>
      <c r="DJ109" s="326"/>
      <c r="DK109" s="326"/>
      <c r="DL109" s="326"/>
      <c r="DM109" s="326"/>
      <c r="DN109" s="326"/>
      <c r="DO109" s="326"/>
    </row>
    <row r="110" spans="4:139" s="367" customFormat="1" hidden="1" x14ac:dyDescent="0.15">
      <c r="K110" s="381">
        <v>1</v>
      </c>
      <c r="L110" s="381">
        <v>1</v>
      </c>
      <c r="M110" s="381">
        <v>1</v>
      </c>
      <c r="N110" s="381">
        <v>1</v>
      </c>
      <c r="O110" s="381">
        <v>1</v>
      </c>
      <c r="P110" s="381">
        <v>1</v>
      </c>
      <c r="Q110" s="381">
        <v>1</v>
      </c>
      <c r="R110" s="381">
        <v>1</v>
      </c>
      <c r="S110" s="381">
        <v>1</v>
      </c>
      <c r="T110" s="381">
        <v>1</v>
      </c>
      <c r="U110" s="381">
        <v>1</v>
      </c>
      <c r="V110" s="381">
        <v>1</v>
      </c>
      <c r="W110" s="381">
        <v>1</v>
      </c>
      <c r="X110" s="381">
        <v>1</v>
      </c>
      <c r="Y110" s="381">
        <v>1</v>
      </c>
      <c r="Z110" s="381">
        <v>1</v>
      </c>
      <c r="AA110" s="381">
        <v>1</v>
      </c>
      <c r="AB110" s="381">
        <v>1</v>
      </c>
      <c r="AC110" s="381">
        <v>1</v>
      </c>
      <c r="AD110" s="381">
        <v>1</v>
      </c>
      <c r="AE110" s="381">
        <v>1</v>
      </c>
      <c r="AF110" s="381">
        <v>1</v>
      </c>
      <c r="AG110" s="381">
        <v>1</v>
      </c>
      <c r="AH110" s="381">
        <v>1</v>
      </c>
      <c r="BB110" s="325"/>
      <c r="BC110" s="325"/>
      <c r="BD110" s="325"/>
      <c r="BE110" s="325"/>
      <c r="BF110" s="325"/>
      <c r="CJ110" t="s">
        <v>652</v>
      </c>
      <c r="CK110" s="326"/>
      <c r="CL110" s="326"/>
      <c r="CM110" s="326" t="str">
        <f t="shared" si="29"/>
        <v/>
      </c>
      <c r="CN110" s="326"/>
      <c r="CO110" s="326"/>
      <c r="CP110" s="326"/>
      <c r="CQ110" s="326"/>
      <c r="CR110" s="326"/>
      <c r="CS110" s="326"/>
      <c r="CT110" s="326"/>
      <c r="CU110" s="326"/>
      <c r="CV110" s="326"/>
      <c r="CW110" s="326"/>
      <c r="CX110" s="326"/>
      <c r="CY110" s="326"/>
      <c r="CZ110" s="326"/>
      <c r="DA110" s="326"/>
      <c r="DB110" s="326"/>
      <c r="DC110" s="326"/>
      <c r="DD110" s="326"/>
      <c r="DE110" s="326"/>
      <c r="DF110" s="326"/>
      <c r="DG110" s="326"/>
      <c r="DH110" s="326"/>
      <c r="DI110" s="326"/>
      <c r="DJ110" s="326"/>
      <c r="DK110" s="326"/>
      <c r="DL110" s="326"/>
      <c r="DM110" s="326"/>
      <c r="DN110" s="326"/>
      <c r="DO110" s="326"/>
    </row>
    <row r="111" spans="4:139" s="367" customFormat="1" hidden="1" x14ac:dyDescent="0.15">
      <c r="K111" s="381" t="str">
        <f t="shared" ref="K111:AH111" si="39">IF(K16="","","-"&amp;K16)</f>
        <v/>
      </c>
      <c r="L111" s="381" t="str">
        <f t="shared" si="39"/>
        <v/>
      </c>
      <c r="M111" s="381" t="str">
        <f t="shared" si="39"/>
        <v/>
      </c>
      <c r="N111" s="381" t="str">
        <f t="shared" si="39"/>
        <v/>
      </c>
      <c r="O111" s="381" t="str">
        <f t="shared" si="39"/>
        <v/>
      </c>
      <c r="P111" s="381" t="str">
        <f t="shared" si="39"/>
        <v/>
      </c>
      <c r="Q111" s="381" t="str">
        <f t="shared" si="39"/>
        <v/>
      </c>
      <c r="R111" s="381" t="str">
        <f t="shared" si="39"/>
        <v/>
      </c>
      <c r="S111" s="381" t="str">
        <f t="shared" si="39"/>
        <v/>
      </c>
      <c r="T111" s="381" t="str">
        <f t="shared" si="39"/>
        <v/>
      </c>
      <c r="U111" s="381" t="str">
        <f t="shared" si="39"/>
        <v/>
      </c>
      <c r="V111" s="381" t="str">
        <f t="shared" si="39"/>
        <v/>
      </c>
      <c r="W111" s="381" t="str">
        <f t="shared" si="39"/>
        <v/>
      </c>
      <c r="X111" s="381" t="str">
        <f t="shared" si="39"/>
        <v/>
      </c>
      <c r="Y111" s="381" t="str">
        <f t="shared" si="39"/>
        <v/>
      </c>
      <c r="Z111" s="381" t="str">
        <f t="shared" si="39"/>
        <v/>
      </c>
      <c r="AA111" s="381" t="str">
        <f t="shared" si="39"/>
        <v/>
      </c>
      <c r="AB111" s="381" t="str">
        <f t="shared" si="39"/>
        <v/>
      </c>
      <c r="AC111" s="381" t="str">
        <f t="shared" si="39"/>
        <v/>
      </c>
      <c r="AD111" s="381" t="str">
        <f t="shared" si="39"/>
        <v/>
      </c>
      <c r="AE111" s="381" t="str">
        <f t="shared" si="39"/>
        <v/>
      </c>
      <c r="AF111" s="381" t="str">
        <f t="shared" si="39"/>
        <v/>
      </c>
      <c r="AG111" s="381" t="str">
        <f t="shared" si="39"/>
        <v/>
      </c>
      <c r="AH111" s="381" t="str">
        <f t="shared" si="39"/>
        <v/>
      </c>
      <c r="BB111" s="325"/>
      <c r="BC111" s="325"/>
      <c r="BD111" s="325"/>
      <c r="BE111" s="325"/>
      <c r="BF111" s="325"/>
      <c r="CJ111" s="13" t="s">
        <v>11</v>
      </c>
      <c r="CK111" s="326"/>
      <c r="CL111" s="326"/>
      <c r="CM111" s="326" t="str">
        <f t="shared" ref="CM111:CM128" si="40">IF((COUNTIF($J$20:$AI$21,CJ111)+COUNTIF($J$72:$AI$81,CJ111))=0,"",(COUNTIF($J$20:$AI$21,CJ111)+COUNTIF($J$72:$AI$81,CJ111)))</f>
        <v/>
      </c>
      <c r="CN111" s="13" t="s">
        <v>218</v>
      </c>
      <c r="CO111" s="326" t="str">
        <f t="shared" ref="CO111:CO127" si="41">IF($J$78=$CJ111,"P",IF($J$80=$CJ111,"X",""))</f>
        <v/>
      </c>
      <c r="CP111" s="326" t="str">
        <f t="shared" ref="CP111:CP128" si="42">IF($J$79=$CJ111,"E",IF($J$81=$CJ111,"PE",""))</f>
        <v/>
      </c>
      <c r="CQ111" s="101" t="str">
        <f t="shared" ref="CQ111:DF126" si="43">IF(K$75=$CJ111,"A'","")&amp;IF(K$76=$CJ111,"B'","")&amp;IF(K$20=$CJ111,"A","")&amp;IF(K$21=$CJ111,"B","")</f>
        <v/>
      </c>
      <c r="CR111" s="101" t="str">
        <f t="shared" si="43"/>
        <v/>
      </c>
      <c r="CS111" s="101" t="str">
        <f t="shared" si="43"/>
        <v/>
      </c>
      <c r="CT111" s="101" t="str">
        <f t="shared" si="43"/>
        <v/>
      </c>
      <c r="CU111" s="101" t="str">
        <f t="shared" si="43"/>
        <v/>
      </c>
      <c r="CV111" s="101" t="str">
        <f t="shared" si="43"/>
        <v/>
      </c>
      <c r="CW111" s="101" t="str">
        <f t="shared" si="43"/>
        <v/>
      </c>
      <c r="CX111" s="101" t="str">
        <f t="shared" si="43"/>
        <v/>
      </c>
      <c r="CY111" s="101" t="str">
        <f t="shared" si="43"/>
        <v/>
      </c>
      <c r="CZ111" s="101" t="str">
        <f t="shared" si="43"/>
        <v/>
      </c>
      <c r="DA111" s="101" t="str">
        <f t="shared" si="43"/>
        <v/>
      </c>
      <c r="DB111" s="101" t="str">
        <f t="shared" si="43"/>
        <v/>
      </c>
      <c r="DC111" s="101" t="str">
        <f t="shared" si="43"/>
        <v/>
      </c>
      <c r="DD111" s="101" t="str">
        <f t="shared" si="43"/>
        <v/>
      </c>
      <c r="DE111" s="101" t="str">
        <f t="shared" si="43"/>
        <v/>
      </c>
      <c r="DF111" s="101" t="str">
        <f t="shared" si="43"/>
        <v/>
      </c>
      <c r="DG111" s="101" t="str">
        <f t="shared" ref="DG111:DN127" si="44">IF(AA$75=$CJ111,"A'","")&amp;IF(AA$76=$CJ111,"B'","")&amp;IF(AA$20=$CJ111,"A","")&amp;IF(AA$21=$CJ111,"B","")</f>
        <v/>
      </c>
      <c r="DH111" s="101" t="str">
        <f t="shared" si="44"/>
        <v/>
      </c>
      <c r="DI111" s="101" t="str">
        <f t="shared" si="44"/>
        <v/>
      </c>
      <c r="DJ111" s="101" t="str">
        <f t="shared" si="44"/>
        <v/>
      </c>
      <c r="DK111" s="101" t="str">
        <f t="shared" si="44"/>
        <v/>
      </c>
      <c r="DL111" s="101" t="str">
        <f t="shared" si="44"/>
        <v/>
      </c>
      <c r="DM111" s="101" t="str">
        <f t="shared" si="44"/>
        <v/>
      </c>
      <c r="DN111" s="101" t="str">
        <f t="shared" si="44"/>
        <v/>
      </c>
      <c r="DO111" s="101" t="str">
        <f t="shared" ref="DO111:DO128" si="45">IF(AI$75=$CJ111,"A","")&amp;IF(AI$76=$CJ111,"B","")&amp;IF(AI$20=$CJ111,"C","")&amp;IF(AI$21=$CJ111,"D","")</f>
        <v/>
      </c>
      <c r="DP111" s="367" t="str">
        <f t="shared" ref="DP111:DP127" si="46">IF($AI$78=$CJ111,"P",IF($AI$80=$CJ111,"X",""))</f>
        <v/>
      </c>
      <c r="DQ111" s="367" t="str">
        <f t="shared" ref="DQ111:DQ128" si="47">IF($AI$79=$CJ111,"E",IF($AI$81=$CJ111,"PE",""))</f>
        <v/>
      </c>
      <c r="DR111" s="101"/>
      <c r="DS111" s="101"/>
      <c r="DT111" s="101"/>
      <c r="DU111" s="101"/>
      <c r="DV111" s="101"/>
      <c r="DW111" s="101"/>
      <c r="DX111" s="101"/>
      <c r="DY111" s="101"/>
      <c r="DZ111" s="101"/>
      <c r="EA111" s="101"/>
      <c r="EB111" s="101"/>
      <c r="EC111" s="101"/>
      <c r="ED111" s="101"/>
      <c r="EE111" s="101"/>
      <c r="EF111" s="101"/>
      <c r="EG111" s="101"/>
      <c r="EH111" s="101"/>
      <c r="EI111" s="101"/>
    </row>
    <row r="112" spans="4:139" s="367" customFormat="1" ht="13.5" hidden="1" customHeight="1" x14ac:dyDescent="0.15">
      <c r="K112" s="381" t="str">
        <f>IF(バルブ!$R$22="無記号","",IF(AND(K32="O",バルブ!$R$22="K"),"",IF(AND(K32="O",バルブ!$R$22="H"),"-B","-"&amp;バルブ!$R$22)))</f>
        <v/>
      </c>
      <c r="L112" s="381" t="str">
        <f>IF(バルブ!$R$22="無記号","",IF(AND(L32="O",バルブ!$R$22="K"),"",IF(AND(L32="O",バルブ!$R$22="H"),"-B","-"&amp;バルブ!$R$22)))</f>
        <v/>
      </c>
      <c r="M112" s="381" t="str">
        <f>IF(バルブ!$R$22="無記号","",IF(AND(M32="O",バルブ!$R$22="K"),"",IF(AND(M32="O",バルブ!$R$22="H"),"-B","-"&amp;バルブ!$R$22)))</f>
        <v/>
      </c>
      <c r="N112" s="381" t="str">
        <f>IF(バルブ!$R$22="無記号","",IF(AND(N32="O",バルブ!$R$22="K"),"",IF(AND(N32="O",バルブ!$R$22="H"),"-B","-"&amp;バルブ!$R$22)))</f>
        <v/>
      </c>
      <c r="O112" s="381" t="str">
        <f>IF(バルブ!$R$22="無記号","",IF(AND(O32="O",バルブ!$R$22="K"),"",IF(AND(O32="O",バルブ!$R$22="H"),"-B","-"&amp;バルブ!$R$22)))</f>
        <v/>
      </c>
      <c r="P112" s="381" t="str">
        <f>IF(バルブ!$R$22="無記号","",IF(AND(P32="O",バルブ!$R$22="K"),"",IF(AND(P32="O",バルブ!$R$22="H"),"-B","-"&amp;バルブ!$R$22)))</f>
        <v/>
      </c>
      <c r="Q112" s="381" t="str">
        <f>IF(バルブ!$R$22="無記号","",IF(AND(Q32="O",バルブ!$R$22="K"),"",IF(AND(Q32="O",バルブ!$R$22="H"),"-B","-"&amp;バルブ!$R$22)))</f>
        <v/>
      </c>
      <c r="R112" s="381" t="str">
        <f>IF(バルブ!$R$22="無記号","",IF(AND(R32="O",バルブ!$R$22="K"),"",IF(AND(R32="O",バルブ!$R$22="H"),"-B","-"&amp;バルブ!$R$22)))</f>
        <v/>
      </c>
      <c r="S112" s="381" t="str">
        <f>IF(バルブ!$R$22="無記号","",IF(AND(S32="O",バルブ!$R$22="K"),"",IF(AND(S32="O",バルブ!$R$22="H"),"-B","-"&amp;バルブ!$R$22)))</f>
        <v/>
      </c>
      <c r="T112" s="381" t="str">
        <f>IF(バルブ!$R$22="無記号","",IF(AND(T32="O",バルブ!$R$22="K"),"",IF(AND(T32="O",バルブ!$R$22="H"),"-B","-"&amp;バルブ!$R$22)))</f>
        <v/>
      </c>
      <c r="U112" s="381" t="str">
        <f>IF(バルブ!$R$22="無記号","",IF(AND(U32="O",バルブ!$R$22="K"),"",IF(AND(U32="O",バルブ!$R$22="H"),"-B","-"&amp;バルブ!$R$22)))</f>
        <v/>
      </c>
      <c r="V112" s="381" t="str">
        <f>IF(バルブ!$R$22="無記号","",IF(AND(V32="O",バルブ!$R$22="K"),"",IF(AND(V32="O",バルブ!$R$22="H"),"-B","-"&amp;バルブ!$R$22)))</f>
        <v/>
      </c>
      <c r="W112" s="381" t="str">
        <f>IF(バルブ!$R$22="無記号","",IF(AND(W32="O",バルブ!$R$22="K"),"",IF(AND(W32="O",バルブ!$R$22="H"),"-B","-"&amp;バルブ!$R$22)))</f>
        <v/>
      </c>
      <c r="X112" s="381" t="str">
        <f>IF(バルブ!$R$22="無記号","",IF(AND(X32="O",バルブ!$R$22="K"),"",IF(AND(X32="O",バルブ!$R$22="H"),"-B","-"&amp;バルブ!$R$22)))</f>
        <v/>
      </c>
      <c r="Y112" s="381" t="str">
        <f>IF(バルブ!$R$22="無記号","",IF(AND(Y32="O",バルブ!$R$22="K"),"",IF(AND(Y32="O",バルブ!$R$22="H"),"-B","-"&amp;バルブ!$R$22)))</f>
        <v/>
      </c>
      <c r="Z112" s="381" t="str">
        <f>IF(バルブ!$R$22="無記号","",IF(AND(Z32="O",バルブ!$R$22="K"),"",IF(AND(Z32="O",バルブ!$R$22="H"),"-B","-"&amp;バルブ!$R$22)))</f>
        <v/>
      </c>
      <c r="AA112" s="381" t="str">
        <f>IF(バルブ!$R$22="無記号","",IF(AND(AA32="O",バルブ!$R$22="K"),"",IF(AND(AA32="O",バルブ!$R$22="H"),"-B","-"&amp;バルブ!$R$22)))</f>
        <v/>
      </c>
      <c r="AB112" s="381" t="str">
        <f>IF(バルブ!$R$22="無記号","",IF(AND(AB32="O",バルブ!$R$22="K"),"",IF(AND(AB32="O",バルブ!$R$22="H"),"-B","-"&amp;バルブ!$R$22)))</f>
        <v/>
      </c>
      <c r="AC112" s="381" t="str">
        <f>IF(バルブ!$R$22="無記号","",IF(AND(AC32="O",バルブ!$R$22="K"),"",IF(AND(AC32="O",バルブ!$R$22="H"),"-B","-"&amp;バルブ!$R$22)))</f>
        <v/>
      </c>
      <c r="AD112" s="381" t="str">
        <f>IF(バルブ!$R$22="無記号","",IF(AND(AD32="O",バルブ!$R$22="K"),"",IF(AND(AD32="O",バルブ!$R$22="H"),"-B","-"&amp;バルブ!$R$22)))</f>
        <v/>
      </c>
      <c r="AE112" s="381" t="str">
        <f>IF(バルブ!$R$22="無記号","",IF(AND(AE32="O",バルブ!$R$22="K"),"",IF(AND(AE32="O",バルブ!$R$22="H"),"-B","-"&amp;バルブ!$R$22)))</f>
        <v/>
      </c>
      <c r="AF112" s="381" t="str">
        <f>IF(バルブ!$R$22="無記号","",IF(AND(AF32="O",バルブ!$R$22="K"),"",IF(AND(AF32="O",バルブ!$R$22="H"),"-B","-"&amp;バルブ!$R$22)))</f>
        <v/>
      </c>
      <c r="AG112" s="381" t="str">
        <f>IF(バルブ!$R$22="無記号","",IF(AND(AG32="O",バルブ!$R$22="K"),"",IF(AND(AG32="O",バルブ!$R$22="H"),"-B","-"&amp;バルブ!$R$22)))</f>
        <v/>
      </c>
      <c r="AH112" s="381" t="str">
        <f>IF(バルブ!$R$22="無記号","",IF(AND(AH32="O",バルブ!$R$22="K"),"",IF(AND(AH32="O",バルブ!$R$22="H"),"-B","-"&amp;バルブ!$R$22)))</f>
        <v/>
      </c>
      <c r="BB112" s="325"/>
      <c r="BC112" s="325"/>
      <c r="BD112" s="325"/>
      <c r="BE112" s="325"/>
      <c r="BF112" s="325"/>
      <c r="CJ112" s="13" t="s">
        <v>13</v>
      </c>
      <c r="CK112" s="326"/>
      <c r="CL112" s="326"/>
      <c r="CM112" s="326" t="str">
        <f t="shared" si="40"/>
        <v/>
      </c>
      <c r="CN112" s="13" t="s">
        <v>219</v>
      </c>
      <c r="CO112" s="326" t="str">
        <f t="shared" si="41"/>
        <v/>
      </c>
      <c r="CP112" s="326" t="str">
        <f t="shared" si="42"/>
        <v/>
      </c>
      <c r="CQ112" s="101" t="str">
        <f t="shared" si="43"/>
        <v/>
      </c>
      <c r="CR112" s="101" t="str">
        <f t="shared" si="43"/>
        <v/>
      </c>
      <c r="CS112" s="101" t="str">
        <f t="shared" si="43"/>
        <v/>
      </c>
      <c r="CT112" s="101" t="str">
        <f t="shared" si="43"/>
        <v/>
      </c>
      <c r="CU112" s="101" t="str">
        <f t="shared" si="43"/>
        <v/>
      </c>
      <c r="CV112" s="101" t="str">
        <f t="shared" si="43"/>
        <v/>
      </c>
      <c r="CW112" s="101" t="str">
        <f t="shared" si="43"/>
        <v/>
      </c>
      <c r="CX112" s="101" t="str">
        <f t="shared" si="43"/>
        <v/>
      </c>
      <c r="CY112" s="101" t="str">
        <f t="shared" si="43"/>
        <v/>
      </c>
      <c r="CZ112" s="101" t="str">
        <f t="shared" si="43"/>
        <v/>
      </c>
      <c r="DA112" s="101" t="str">
        <f t="shared" si="43"/>
        <v/>
      </c>
      <c r="DB112" s="101" t="str">
        <f t="shared" si="43"/>
        <v/>
      </c>
      <c r="DC112" s="101" t="str">
        <f t="shared" si="43"/>
        <v/>
      </c>
      <c r="DD112" s="101" t="str">
        <f t="shared" si="43"/>
        <v/>
      </c>
      <c r="DE112" s="101" t="str">
        <f t="shared" si="43"/>
        <v/>
      </c>
      <c r="DF112" s="101" t="str">
        <f t="shared" si="43"/>
        <v/>
      </c>
      <c r="DG112" s="101" t="str">
        <f t="shared" si="44"/>
        <v/>
      </c>
      <c r="DH112" s="101" t="str">
        <f t="shared" si="44"/>
        <v/>
      </c>
      <c r="DI112" s="101" t="str">
        <f t="shared" si="44"/>
        <v/>
      </c>
      <c r="DJ112" s="101" t="str">
        <f t="shared" si="44"/>
        <v/>
      </c>
      <c r="DK112" s="101" t="str">
        <f t="shared" si="44"/>
        <v/>
      </c>
      <c r="DL112" s="101" t="str">
        <f t="shared" si="44"/>
        <v/>
      </c>
      <c r="DM112" s="101" t="str">
        <f t="shared" si="44"/>
        <v/>
      </c>
      <c r="DN112" s="101" t="str">
        <f t="shared" si="44"/>
        <v/>
      </c>
      <c r="DO112" s="101" t="str">
        <f t="shared" si="45"/>
        <v/>
      </c>
      <c r="DP112" s="367" t="str">
        <f t="shared" si="46"/>
        <v/>
      </c>
      <c r="DQ112" s="367" t="str">
        <f t="shared" si="47"/>
        <v/>
      </c>
    </row>
    <row r="113" spans="1:121" s="367" customFormat="1" ht="14.25" hidden="1" customHeight="1" x14ac:dyDescent="0.15">
      <c r="K113" s="381" t="str">
        <f>IF(バルブ!$R$25="無記号","",バルブ!$R$25)</f>
        <v/>
      </c>
      <c r="L113" s="381" t="str">
        <f>IF(バルブ!$R$25="無記号","",バルブ!$R$25)</f>
        <v/>
      </c>
      <c r="M113" s="381" t="str">
        <f>IF(バルブ!$R$25="無記号","",バルブ!$R$25)</f>
        <v/>
      </c>
      <c r="N113" s="381" t="str">
        <f>IF(バルブ!$R$25="無記号","",バルブ!$R$25)</f>
        <v/>
      </c>
      <c r="O113" s="381" t="str">
        <f>IF(バルブ!$R$25="無記号","",バルブ!$R$25)</f>
        <v/>
      </c>
      <c r="P113" s="381" t="str">
        <f>IF(バルブ!$R$25="無記号","",バルブ!$R$25)</f>
        <v/>
      </c>
      <c r="Q113" s="381" t="str">
        <f>IF(バルブ!$R$25="無記号","",バルブ!$R$25)</f>
        <v/>
      </c>
      <c r="R113" s="381" t="str">
        <f>IF(バルブ!$R$25="無記号","",バルブ!$R$25)</f>
        <v/>
      </c>
      <c r="S113" s="381" t="str">
        <f>IF(バルブ!$R$25="無記号","",バルブ!$R$25)</f>
        <v/>
      </c>
      <c r="T113" s="381" t="str">
        <f>IF(バルブ!$R$25="無記号","",バルブ!$R$25)</f>
        <v/>
      </c>
      <c r="U113" s="381" t="str">
        <f>IF(バルブ!$R$25="無記号","",バルブ!$R$25)</f>
        <v/>
      </c>
      <c r="V113" s="381" t="str">
        <f>IF(バルブ!$R$25="無記号","",バルブ!$R$25)</f>
        <v/>
      </c>
      <c r="W113" s="381" t="str">
        <f>IF(バルブ!$R$25="無記号","",バルブ!$R$25)</f>
        <v/>
      </c>
      <c r="X113" s="381" t="str">
        <f>IF(バルブ!$R$25="無記号","",バルブ!$R$25)</f>
        <v/>
      </c>
      <c r="Y113" s="381" t="str">
        <f>IF(バルブ!$R$25="無記号","",バルブ!$R$25)</f>
        <v/>
      </c>
      <c r="Z113" s="381" t="str">
        <f>IF(バルブ!$R$25="無記号","",バルブ!$R$25)</f>
        <v/>
      </c>
      <c r="AA113" s="381" t="str">
        <f>IF(バルブ!$R$25="無記号","",バルブ!$R$25)</f>
        <v/>
      </c>
      <c r="AB113" s="381" t="str">
        <f>IF(バルブ!$R$25="無記号","",バルブ!$R$25)</f>
        <v/>
      </c>
      <c r="AC113" s="381" t="str">
        <f>IF(バルブ!$R$25="無記号","",バルブ!$R$25)</f>
        <v/>
      </c>
      <c r="AD113" s="381" t="str">
        <f>IF(バルブ!$R$25="無記号","",バルブ!$R$25)</f>
        <v/>
      </c>
      <c r="AE113" s="381" t="str">
        <f>IF(バルブ!$R$25="無記号","",バルブ!$R$25)</f>
        <v/>
      </c>
      <c r="AF113" s="381" t="str">
        <f>IF(バルブ!$R$25="無記号","",バルブ!$R$25)</f>
        <v/>
      </c>
      <c r="AG113" s="381" t="str">
        <f>IF(バルブ!$R$25="無記号","",バルブ!$R$25)</f>
        <v/>
      </c>
      <c r="AH113" s="381" t="str">
        <f>IF(バルブ!$R$25="無記号","",バルブ!$R$25)</f>
        <v/>
      </c>
      <c r="BB113" s="325"/>
      <c r="BC113" s="325"/>
      <c r="BD113" s="325"/>
      <c r="BE113" s="325"/>
      <c r="BF113" s="325"/>
      <c r="CJ113" s="13" t="s">
        <v>14</v>
      </c>
      <c r="CK113" s="326"/>
      <c r="CL113" s="326"/>
      <c r="CM113" s="326" t="str">
        <f t="shared" si="40"/>
        <v/>
      </c>
      <c r="CN113" s="13" t="s">
        <v>220</v>
      </c>
      <c r="CO113" s="326" t="str">
        <f t="shared" si="41"/>
        <v/>
      </c>
      <c r="CP113" s="326" t="str">
        <f t="shared" si="42"/>
        <v/>
      </c>
      <c r="CQ113" s="101" t="str">
        <f t="shared" si="43"/>
        <v/>
      </c>
      <c r="CR113" s="101" t="str">
        <f t="shared" si="43"/>
        <v/>
      </c>
      <c r="CS113" s="101" t="str">
        <f t="shared" si="43"/>
        <v/>
      </c>
      <c r="CT113" s="101" t="str">
        <f t="shared" si="43"/>
        <v/>
      </c>
      <c r="CU113" s="101" t="str">
        <f t="shared" si="43"/>
        <v/>
      </c>
      <c r="CV113" s="101" t="str">
        <f t="shared" si="43"/>
        <v/>
      </c>
      <c r="CW113" s="101" t="str">
        <f t="shared" si="43"/>
        <v/>
      </c>
      <c r="CX113" s="101" t="str">
        <f t="shared" si="43"/>
        <v/>
      </c>
      <c r="CY113" s="101" t="str">
        <f t="shared" si="43"/>
        <v/>
      </c>
      <c r="CZ113" s="101" t="str">
        <f t="shared" si="43"/>
        <v/>
      </c>
      <c r="DA113" s="101" t="str">
        <f t="shared" si="43"/>
        <v/>
      </c>
      <c r="DB113" s="101" t="str">
        <f t="shared" si="43"/>
        <v/>
      </c>
      <c r="DC113" s="101" t="str">
        <f t="shared" si="43"/>
        <v/>
      </c>
      <c r="DD113" s="101" t="str">
        <f t="shared" si="43"/>
        <v/>
      </c>
      <c r="DE113" s="101" t="str">
        <f t="shared" si="43"/>
        <v/>
      </c>
      <c r="DF113" s="101" t="str">
        <f t="shared" si="43"/>
        <v/>
      </c>
      <c r="DG113" s="101" t="str">
        <f t="shared" si="44"/>
        <v/>
      </c>
      <c r="DH113" s="101" t="str">
        <f t="shared" si="44"/>
        <v/>
      </c>
      <c r="DI113" s="101" t="str">
        <f t="shared" si="44"/>
        <v/>
      </c>
      <c r="DJ113" s="101" t="str">
        <f t="shared" si="44"/>
        <v/>
      </c>
      <c r="DK113" s="101" t="str">
        <f t="shared" si="44"/>
        <v/>
      </c>
      <c r="DL113" s="101" t="str">
        <f t="shared" si="44"/>
        <v/>
      </c>
      <c r="DM113" s="101" t="str">
        <f t="shared" si="44"/>
        <v/>
      </c>
      <c r="DN113" s="101" t="str">
        <f t="shared" si="44"/>
        <v/>
      </c>
      <c r="DO113" s="101" t="str">
        <f t="shared" si="45"/>
        <v/>
      </c>
      <c r="DP113" s="367" t="str">
        <f t="shared" si="46"/>
        <v/>
      </c>
      <c r="DQ113" s="367" t="str">
        <f t="shared" si="47"/>
        <v/>
      </c>
    </row>
    <row r="114" spans="1:121" s="367" customFormat="1" ht="14.25" hidden="1" customHeight="1" x14ac:dyDescent="0.15">
      <c r="A114" s="13"/>
      <c r="K114" s="367" t="str">
        <f>IF(OR(K112="-B",K112=""),"","-K")</f>
        <v/>
      </c>
      <c r="L114" s="367" t="str">
        <f t="shared" ref="L114:AH114" si="48">IF(OR(L112="-B",L112=""),"","-K")</f>
        <v/>
      </c>
      <c r="M114" s="367" t="str">
        <f t="shared" si="48"/>
        <v/>
      </c>
      <c r="N114" s="367" t="str">
        <f t="shared" si="48"/>
        <v/>
      </c>
      <c r="O114" s="367" t="str">
        <f t="shared" si="48"/>
        <v/>
      </c>
      <c r="P114" s="367" t="str">
        <f t="shared" si="48"/>
        <v/>
      </c>
      <c r="Q114" s="367" t="str">
        <f t="shared" si="48"/>
        <v/>
      </c>
      <c r="R114" s="367" t="str">
        <f t="shared" si="48"/>
        <v/>
      </c>
      <c r="S114" s="367" t="str">
        <f t="shared" si="48"/>
        <v/>
      </c>
      <c r="T114" s="367" t="str">
        <f t="shared" si="48"/>
        <v/>
      </c>
      <c r="U114" s="367" t="str">
        <f t="shared" si="48"/>
        <v/>
      </c>
      <c r="V114" s="367" t="str">
        <f t="shared" si="48"/>
        <v/>
      </c>
      <c r="W114" s="367" t="str">
        <f t="shared" si="48"/>
        <v/>
      </c>
      <c r="X114" s="367" t="str">
        <f t="shared" si="48"/>
        <v/>
      </c>
      <c r="Y114" s="367" t="str">
        <f t="shared" si="48"/>
        <v/>
      </c>
      <c r="Z114" s="367" t="str">
        <f t="shared" si="48"/>
        <v/>
      </c>
      <c r="AA114" s="367" t="str">
        <f t="shared" si="48"/>
        <v/>
      </c>
      <c r="AB114" s="367" t="str">
        <f t="shared" si="48"/>
        <v/>
      </c>
      <c r="AC114" s="367" t="str">
        <f t="shared" si="48"/>
        <v/>
      </c>
      <c r="AD114" s="367" t="str">
        <f t="shared" si="48"/>
        <v/>
      </c>
      <c r="AE114" s="367" t="str">
        <f t="shared" si="48"/>
        <v/>
      </c>
      <c r="AF114" s="367" t="str">
        <f t="shared" si="48"/>
        <v/>
      </c>
      <c r="AG114" s="367" t="str">
        <f t="shared" si="48"/>
        <v/>
      </c>
      <c r="AH114" s="367" t="str">
        <f t="shared" si="48"/>
        <v/>
      </c>
      <c r="BB114" s="325"/>
      <c r="BC114" s="325"/>
      <c r="BD114" s="325"/>
      <c r="BE114" s="325"/>
      <c r="BF114" s="325"/>
      <c r="CJ114" s="13" t="s">
        <v>15</v>
      </c>
      <c r="CK114" s="326"/>
      <c r="CL114" s="326"/>
      <c r="CM114" s="326" t="str">
        <f t="shared" si="40"/>
        <v/>
      </c>
      <c r="CN114" s="13" t="s">
        <v>221</v>
      </c>
      <c r="CO114" s="326" t="str">
        <f t="shared" si="41"/>
        <v/>
      </c>
      <c r="CP114" s="326" t="str">
        <f t="shared" si="42"/>
        <v/>
      </c>
      <c r="CQ114" s="101" t="str">
        <f t="shared" si="43"/>
        <v/>
      </c>
      <c r="CR114" s="101" t="str">
        <f t="shared" si="43"/>
        <v/>
      </c>
      <c r="CS114" s="101" t="str">
        <f t="shared" si="43"/>
        <v/>
      </c>
      <c r="CT114" s="101" t="str">
        <f t="shared" si="43"/>
        <v/>
      </c>
      <c r="CU114" s="101" t="str">
        <f t="shared" si="43"/>
        <v/>
      </c>
      <c r="CV114" s="101" t="str">
        <f t="shared" si="43"/>
        <v/>
      </c>
      <c r="CW114" s="101" t="str">
        <f t="shared" si="43"/>
        <v/>
      </c>
      <c r="CX114" s="101" t="str">
        <f t="shared" si="43"/>
        <v/>
      </c>
      <c r="CY114" s="101" t="str">
        <f t="shared" si="43"/>
        <v/>
      </c>
      <c r="CZ114" s="101" t="str">
        <f t="shared" si="43"/>
        <v/>
      </c>
      <c r="DA114" s="101" t="str">
        <f t="shared" si="43"/>
        <v/>
      </c>
      <c r="DB114" s="101" t="str">
        <f t="shared" si="43"/>
        <v/>
      </c>
      <c r="DC114" s="101" t="str">
        <f t="shared" si="43"/>
        <v/>
      </c>
      <c r="DD114" s="101" t="str">
        <f t="shared" si="43"/>
        <v/>
      </c>
      <c r="DE114" s="101" t="str">
        <f t="shared" si="43"/>
        <v/>
      </c>
      <c r="DF114" s="101" t="str">
        <f t="shared" si="43"/>
        <v/>
      </c>
      <c r="DG114" s="101" t="str">
        <f t="shared" si="44"/>
        <v/>
      </c>
      <c r="DH114" s="101" t="str">
        <f t="shared" si="44"/>
        <v/>
      </c>
      <c r="DI114" s="101" t="str">
        <f t="shared" si="44"/>
        <v/>
      </c>
      <c r="DJ114" s="101" t="str">
        <f t="shared" si="44"/>
        <v/>
      </c>
      <c r="DK114" s="101" t="str">
        <f t="shared" si="44"/>
        <v/>
      </c>
      <c r="DL114" s="101" t="str">
        <f t="shared" si="44"/>
        <v/>
      </c>
      <c r="DM114" s="101" t="str">
        <f t="shared" si="44"/>
        <v/>
      </c>
      <c r="DN114" s="101" t="str">
        <f t="shared" si="44"/>
        <v/>
      </c>
      <c r="DO114" s="101" t="str">
        <f t="shared" si="45"/>
        <v/>
      </c>
      <c r="DP114" s="367" t="str">
        <f t="shared" si="46"/>
        <v/>
      </c>
      <c r="DQ114" s="367" t="str">
        <f t="shared" si="47"/>
        <v/>
      </c>
    </row>
    <row r="115" spans="1:121" s="367" customFormat="1" ht="14.25" hidden="1" customHeight="1" x14ac:dyDescent="0.15">
      <c r="K115" s="381"/>
      <c r="L115" s="381"/>
      <c r="M115" s="381"/>
      <c r="N115" s="381"/>
      <c r="O115" s="381"/>
      <c r="P115" s="381"/>
      <c r="Q115" s="381"/>
      <c r="R115" s="381"/>
      <c r="S115" s="381"/>
      <c r="T115" s="381"/>
      <c r="U115" s="381"/>
      <c r="V115" s="381"/>
      <c r="W115" s="381"/>
      <c r="X115" s="381"/>
      <c r="Y115" s="381"/>
      <c r="Z115" s="381"/>
      <c r="AA115" s="381"/>
      <c r="AB115" s="381"/>
      <c r="AC115" s="381"/>
      <c r="AD115" s="381"/>
      <c r="AE115" s="381"/>
      <c r="AF115" s="381"/>
      <c r="AG115" s="381"/>
      <c r="AH115" s="381"/>
      <c r="BB115" s="325"/>
      <c r="BC115" s="325"/>
      <c r="BD115" s="325"/>
      <c r="BE115" s="325"/>
      <c r="BF115" s="325"/>
      <c r="CJ115" s="13" t="s">
        <v>396</v>
      </c>
      <c r="CK115" s="326"/>
      <c r="CL115" s="326"/>
      <c r="CM115" s="326" t="str">
        <f t="shared" si="40"/>
        <v/>
      </c>
      <c r="CN115" s="13" t="s">
        <v>222</v>
      </c>
      <c r="CO115" s="326" t="str">
        <f t="shared" si="41"/>
        <v/>
      </c>
      <c r="CP115" s="326" t="str">
        <f t="shared" si="42"/>
        <v/>
      </c>
      <c r="CQ115" s="101" t="str">
        <f t="shared" si="43"/>
        <v/>
      </c>
      <c r="CR115" s="101" t="str">
        <f t="shared" si="43"/>
        <v/>
      </c>
      <c r="CS115" s="101" t="str">
        <f t="shared" si="43"/>
        <v/>
      </c>
      <c r="CT115" s="101" t="str">
        <f t="shared" si="43"/>
        <v/>
      </c>
      <c r="CU115" s="101" t="str">
        <f t="shared" si="43"/>
        <v/>
      </c>
      <c r="CV115" s="101" t="str">
        <f t="shared" si="43"/>
        <v/>
      </c>
      <c r="CW115" s="101" t="str">
        <f t="shared" si="43"/>
        <v/>
      </c>
      <c r="CX115" s="101" t="str">
        <f t="shared" si="43"/>
        <v/>
      </c>
      <c r="CY115" s="101" t="str">
        <f t="shared" si="43"/>
        <v/>
      </c>
      <c r="CZ115" s="101" t="str">
        <f t="shared" si="43"/>
        <v/>
      </c>
      <c r="DA115" s="101" t="str">
        <f t="shared" si="43"/>
        <v/>
      </c>
      <c r="DB115" s="101" t="str">
        <f t="shared" si="43"/>
        <v/>
      </c>
      <c r="DC115" s="101" t="str">
        <f t="shared" si="43"/>
        <v/>
      </c>
      <c r="DD115" s="101" t="str">
        <f t="shared" si="43"/>
        <v/>
      </c>
      <c r="DE115" s="101" t="str">
        <f t="shared" si="43"/>
        <v/>
      </c>
      <c r="DF115" s="101" t="str">
        <f t="shared" si="43"/>
        <v/>
      </c>
      <c r="DG115" s="101" t="str">
        <f t="shared" si="44"/>
        <v/>
      </c>
      <c r="DH115" s="101" t="str">
        <f t="shared" si="44"/>
        <v/>
      </c>
      <c r="DI115" s="101" t="str">
        <f t="shared" si="44"/>
        <v/>
      </c>
      <c r="DJ115" s="101" t="str">
        <f t="shared" si="44"/>
        <v/>
      </c>
      <c r="DK115" s="101" t="str">
        <f t="shared" si="44"/>
        <v/>
      </c>
      <c r="DL115" s="101" t="str">
        <f t="shared" si="44"/>
        <v/>
      </c>
      <c r="DM115" s="101" t="str">
        <f t="shared" si="44"/>
        <v/>
      </c>
      <c r="DN115" s="101" t="str">
        <f t="shared" si="44"/>
        <v/>
      </c>
      <c r="DO115" s="101" t="str">
        <f t="shared" si="45"/>
        <v/>
      </c>
      <c r="DP115" s="367" t="str">
        <f t="shared" si="46"/>
        <v/>
      </c>
      <c r="DQ115" s="367" t="str">
        <f t="shared" si="47"/>
        <v/>
      </c>
    </row>
    <row r="116" spans="1:121" s="367" customFormat="1" ht="14.25" hidden="1" customHeight="1" x14ac:dyDescent="0.15">
      <c r="K116" s="381"/>
      <c r="L116" s="381"/>
      <c r="M116" s="381"/>
      <c r="N116" s="381"/>
      <c r="O116" s="381"/>
      <c r="P116" s="381"/>
      <c r="Q116" s="381"/>
      <c r="R116" s="381"/>
      <c r="S116" s="381"/>
      <c r="T116" s="381"/>
      <c r="U116" s="381"/>
      <c r="V116" s="381"/>
      <c r="W116" s="381"/>
      <c r="X116" s="381"/>
      <c r="Y116" s="381"/>
      <c r="Z116" s="381"/>
      <c r="AA116" s="381"/>
      <c r="AB116" s="381"/>
      <c r="AC116" s="381"/>
      <c r="AD116" s="381"/>
      <c r="AE116" s="381"/>
      <c r="AF116" s="381"/>
      <c r="AG116" s="381"/>
      <c r="AH116" s="381"/>
      <c r="BB116" s="325"/>
      <c r="BC116" s="325"/>
      <c r="BD116" s="325"/>
      <c r="BE116" s="325"/>
      <c r="BF116" s="325"/>
      <c r="CJ116" s="13" t="s">
        <v>397</v>
      </c>
      <c r="CK116" s="326"/>
      <c r="CL116" s="326"/>
      <c r="CM116" s="326" t="str">
        <f t="shared" si="40"/>
        <v/>
      </c>
      <c r="CN116" s="13" t="s">
        <v>223</v>
      </c>
      <c r="CO116" s="326" t="str">
        <f t="shared" si="41"/>
        <v/>
      </c>
      <c r="CP116" s="326" t="str">
        <f t="shared" si="42"/>
        <v/>
      </c>
      <c r="CQ116" s="101" t="str">
        <f t="shared" si="43"/>
        <v/>
      </c>
      <c r="CR116" s="101" t="str">
        <f t="shared" si="43"/>
        <v/>
      </c>
      <c r="CS116" s="101" t="str">
        <f t="shared" si="43"/>
        <v/>
      </c>
      <c r="CT116" s="101" t="str">
        <f t="shared" si="43"/>
        <v/>
      </c>
      <c r="CU116" s="101" t="str">
        <f t="shared" si="43"/>
        <v/>
      </c>
      <c r="CV116" s="101" t="str">
        <f t="shared" si="43"/>
        <v/>
      </c>
      <c r="CW116" s="101" t="str">
        <f t="shared" si="43"/>
        <v/>
      </c>
      <c r="CX116" s="101" t="str">
        <f t="shared" si="43"/>
        <v/>
      </c>
      <c r="CY116" s="101" t="str">
        <f t="shared" si="43"/>
        <v/>
      </c>
      <c r="CZ116" s="101" t="str">
        <f t="shared" si="43"/>
        <v/>
      </c>
      <c r="DA116" s="101" t="str">
        <f t="shared" si="43"/>
        <v/>
      </c>
      <c r="DB116" s="101" t="str">
        <f t="shared" si="43"/>
        <v/>
      </c>
      <c r="DC116" s="101" t="str">
        <f t="shared" si="43"/>
        <v/>
      </c>
      <c r="DD116" s="101" t="str">
        <f t="shared" si="43"/>
        <v/>
      </c>
      <c r="DE116" s="101" t="str">
        <f t="shared" si="43"/>
        <v/>
      </c>
      <c r="DF116" s="101" t="str">
        <f t="shared" si="43"/>
        <v/>
      </c>
      <c r="DG116" s="101" t="str">
        <f t="shared" si="44"/>
        <v/>
      </c>
      <c r="DH116" s="101" t="str">
        <f t="shared" si="44"/>
        <v/>
      </c>
      <c r="DI116" s="101" t="str">
        <f t="shared" si="44"/>
        <v/>
      </c>
      <c r="DJ116" s="101" t="str">
        <f t="shared" si="44"/>
        <v/>
      </c>
      <c r="DK116" s="101" t="str">
        <f t="shared" si="44"/>
        <v/>
      </c>
      <c r="DL116" s="101" t="str">
        <f t="shared" si="44"/>
        <v/>
      </c>
      <c r="DM116" s="101" t="str">
        <f t="shared" si="44"/>
        <v/>
      </c>
      <c r="DN116" s="101" t="str">
        <f t="shared" si="44"/>
        <v/>
      </c>
      <c r="DO116" s="101" t="str">
        <f t="shared" si="45"/>
        <v/>
      </c>
      <c r="DP116" s="367" t="str">
        <f t="shared" si="46"/>
        <v/>
      </c>
      <c r="DQ116" s="367" t="str">
        <f t="shared" si="47"/>
        <v/>
      </c>
    </row>
    <row r="117" spans="1:121" s="367" customFormat="1" ht="14.25" hidden="1" customHeight="1" x14ac:dyDescent="0.15">
      <c r="K117" s="381"/>
      <c r="L117" s="381"/>
      <c r="M117" s="381"/>
      <c r="N117" s="381"/>
      <c r="O117" s="381"/>
      <c r="P117" s="381"/>
      <c r="Q117" s="381"/>
      <c r="R117" s="381"/>
      <c r="S117" s="381"/>
      <c r="T117" s="381"/>
      <c r="U117" s="381"/>
      <c r="V117" s="381"/>
      <c r="W117" s="381"/>
      <c r="X117" s="381"/>
      <c r="Y117" s="381"/>
      <c r="Z117" s="381"/>
      <c r="AA117" s="381"/>
      <c r="AB117" s="381"/>
      <c r="AC117" s="381"/>
      <c r="AD117" s="381"/>
      <c r="AE117" s="381"/>
      <c r="AF117" s="381"/>
      <c r="AG117" s="381"/>
      <c r="AH117" s="381"/>
      <c r="BB117" s="325"/>
      <c r="BC117" s="325"/>
      <c r="BD117" s="325"/>
      <c r="BE117" s="325"/>
      <c r="BF117" s="325"/>
      <c r="CJ117" s="13" t="s">
        <v>412</v>
      </c>
      <c r="CK117" s="326"/>
      <c r="CL117" s="326"/>
      <c r="CM117" s="326" t="str">
        <f t="shared" si="40"/>
        <v/>
      </c>
      <c r="CN117" s="13" t="s">
        <v>224</v>
      </c>
      <c r="CO117" s="326" t="str">
        <f t="shared" si="41"/>
        <v/>
      </c>
      <c r="CP117" s="326" t="str">
        <f t="shared" si="42"/>
        <v/>
      </c>
      <c r="CQ117" s="101" t="str">
        <f t="shared" si="43"/>
        <v/>
      </c>
      <c r="CR117" s="101" t="str">
        <f t="shared" si="43"/>
        <v/>
      </c>
      <c r="CS117" s="101" t="str">
        <f t="shared" si="43"/>
        <v/>
      </c>
      <c r="CT117" s="101" t="str">
        <f t="shared" si="43"/>
        <v/>
      </c>
      <c r="CU117" s="101" t="str">
        <f t="shared" si="43"/>
        <v/>
      </c>
      <c r="CV117" s="101" t="str">
        <f t="shared" si="43"/>
        <v/>
      </c>
      <c r="CW117" s="101" t="str">
        <f t="shared" si="43"/>
        <v/>
      </c>
      <c r="CX117" s="101" t="str">
        <f t="shared" si="43"/>
        <v/>
      </c>
      <c r="CY117" s="101" t="str">
        <f t="shared" si="43"/>
        <v/>
      </c>
      <c r="CZ117" s="101" t="str">
        <f t="shared" si="43"/>
        <v/>
      </c>
      <c r="DA117" s="101" t="str">
        <f t="shared" si="43"/>
        <v/>
      </c>
      <c r="DB117" s="101" t="str">
        <f t="shared" si="43"/>
        <v/>
      </c>
      <c r="DC117" s="101" t="str">
        <f t="shared" si="43"/>
        <v/>
      </c>
      <c r="DD117" s="101" t="str">
        <f t="shared" si="43"/>
        <v/>
      </c>
      <c r="DE117" s="101" t="str">
        <f t="shared" si="43"/>
        <v/>
      </c>
      <c r="DF117" s="101" t="str">
        <f t="shared" si="43"/>
        <v/>
      </c>
      <c r="DG117" s="101" t="str">
        <f t="shared" si="44"/>
        <v/>
      </c>
      <c r="DH117" s="101" t="str">
        <f t="shared" si="44"/>
        <v/>
      </c>
      <c r="DI117" s="101" t="str">
        <f t="shared" si="44"/>
        <v/>
      </c>
      <c r="DJ117" s="101" t="str">
        <f t="shared" si="44"/>
        <v/>
      </c>
      <c r="DK117" s="101" t="str">
        <f t="shared" si="44"/>
        <v/>
      </c>
      <c r="DL117" s="101" t="str">
        <f t="shared" si="44"/>
        <v/>
      </c>
      <c r="DM117" s="101" t="str">
        <f t="shared" si="44"/>
        <v/>
      </c>
      <c r="DN117" s="101" t="str">
        <f t="shared" si="44"/>
        <v/>
      </c>
      <c r="DO117" s="101" t="str">
        <f t="shared" si="45"/>
        <v/>
      </c>
      <c r="DP117" s="367" t="str">
        <f t="shared" si="46"/>
        <v/>
      </c>
      <c r="DQ117" s="367" t="str">
        <f t="shared" si="47"/>
        <v/>
      </c>
    </row>
    <row r="118" spans="1:121" s="367" customFormat="1" ht="14.25" hidden="1" customHeight="1" x14ac:dyDescent="0.15">
      <c r="K118" s="381" t="str">
        <f>IF(K34&lt;&gt;"","SY30M-78-2A-"&amp;K34,"")</f>
        <v/>
      </c>
      <c r="L118" s="381" t="str">
        <f t="shared" ref="L118:AH118" si="49">IF(L34&lt;&gt;"","SY30M-78-2A-"&amp;L34,"")</f>
        <v/>
      </c>
      <c r="M118" s="381" t="str">
        <f t="shared" si="49"/>
        <v/>
      </c>
      <c r="N118" s="381" t="str">
        <f t="shared" si="49"/>
        <v/>
      </c>
      <c r="O118" s="381" t="str">
        <f t="shared" si="49"/>
        <v/>
      </c>
      <c r="P118" s="381" t="str">
        <f t="shared" si="49"/>
        <v/>
      </c>
      <c r="Q118" s="381" t="str">
        <f t="shared" si="49"/>
        <v/>
      </c>
      <c r="R118" s="381" t="str">
        <f t="shared" si="49"/>
        <v/>
      </c>
      <c r="S118" s="381" t="str">
        <f t="shared" si="49"/>
        <v/>
      </c>
      <c r="T118" s="381" t="str">
        <f t="shared" si="49"/>
        <v/>
      </c>
      <c r="U118" s="381" t="str">
        <f t="shared" si="49"/>
        <v/>
      </c>
      <c r="V118" s="381" t="str">
        <f t="shared" si="49"/>
        <v/>
      </c>
      <c r="W118" s="381" t="str">
        <f t="shared" si="49"/>
        <v/>
      </c>
      <c r="X118" s="381" t="str">
        <f t="shared" si="49"/>
        <v/>
      </c>
      <c r="Y118" s="381" t="str">
        <f t="shared" si="49"/>
        <v/>
      </c>
      <c r="Z118" s="381" t="str">
        <f t="shared" si="49"/>
        <v/>
      </c>
      <c r="AA118" s="381" t="str">
        <f t="shared" si="49"/>
        <v/>
      </c>
      <c r="AB118" s="381" t="str">
        <f t="shared" si="49"/>
        <v/>
      </c>
      <c r="AC118" s="381" t="str">
        <f t="shared" si="49"/>
        <v/>
      </c>
      <c r="AD118" s="381" t="str">
        <f t="shared" si="49"/>
        <v/>
      </c>
      <c r="AE118" s="381" t="str">
        <f t="shared" si="49"/>
        <v/>
      </c>
      <c r="AF118" s="381" t="str">
        <f t="shared" si="49"/>
        <v/>
      </c>
      <c r="AG118" s="381" t="str">
        <f t="shared" si="49"/>
        <v/>
      </c>
      <c r="AH118" s="381" t="str">
        <f t="shared" si="49"/>
        <v/>
      </c>
      <c r="BB118" s="325"/>
      <c r="BC118" s="325"/>
      <c r="BD118" s="325"/>
      <c r="BE118" s="325"/>
      <c r="BF118" s="325"/>
      <c r="CJ118" s="13" t="s">
        <v>425</v>
      </c>
      <c r="CK118" s="326"/>
      <c r="CL118" s="326"/>
      <c r="CM118" s="326" t="str">
        <f t="shared" si="40"/>
        <v/>
      </c>
      <c r="CN118" s="43" t="s">
        <v>552</v>
      </c>
      <c r="CO118" s="326" t="str">
        <f t="shared" si="41"/>
        <v/>
      </c>
      <c r="CP118" s="326" t="str">
        <f t="shared" si="42"/>
        <v/>
      </c>
      <c r="CQ118" s="101" t="str">
        <f t="shared" si="43"/>
        <v/>
      </c>
      <c r="CR118" s="101" t="str">
        <f t="shared" si="43"/>
        <v/>
      </c>
      <c r="CS118" s="101" t="str">
        <f t="shared" si="43"/>
        <v/>
      </c>
      <c r="CT118" s="101" t="str">
        <f t="shared" si="43"/>
        <v/>
      </c>
      <c r="CU118" s="101" t="str">
        <f t="shared" si="43"/>
        <v/>
      </c>
      <c r="CV118" s="101" t="str">
        <f t="shared" si="43"/>
        <v/>
      </c>
      <c r="CW118" s="101" t="str">
        <f t="shared" si="43"/>
        <v/>
      </c>
      <c r="CX118" s="101" t="str">
        <f t="shared" si="43"/>
        <v/>
      </c>
      <c r="CY118" s="101" t="str">
        <f t="shared" si="43"/>
        <v/>
      </c>
      <c r="CZ118" s="101" t="str">
        <f t="shared" si="43"/>
        <v/>
      </c>
      <c r="DA118" s="101" t="str">
        <f t="shared" si="43"/>
        <v/>
      </c>
      <c r="DB118" s="101" t="str">
        <f t="shared" si="43"/>
        <v/>
      </c>
      <c r="DC118" s="101" t="str">
        <f t="shared" si="43"/>
        <v/>
      </c>
      <c r="DD118" s="101" t="str">
        <f t="shared" si="43"/>
        <v/>
      </c>
      <c r="DE118" s="101" t="str">
        <f t="shared" si="43"/>
        <v/>
      </c>
      <c r="DF118" s="101" t="str">
        <f t="shared" si="43"/>
        <v/>
      </c>
      <c r="DG118" s="101" t="str">
        <f t="shared" si="44"/>
        <v/>
      </c>
      <c r="DH118" s="101" t="str">
        <f t="shared" si="44"/>
        <v/>
      </c>
      <c r="DI118" s="101" t="str">
        <f t="shared" si="44"/>
        <v/>
      </c>
      <c r="DJ118" s="101" t="str">
        <f t="shared" si="44"/>
        <v/>
      </c>
      <c r="DK118" s="101" t="str">
        <f t="shared" si="44"/>
        <v/>
      </c>
      <c r="DL118" s="101" t="str">
        <f t="shared" si="44"/>
        <v/>
      </c>
      <c r="DM118" s="101" t="str">
        <f t="shared" si="44"/>
        <v/>
      </c>
      <c r="DN118" s="101" t="str">
        <f t="shared" si="44"/>
        <v/>
      </c>
      <c r="DO118" s="101" t="str">
        <f t="shared" si="45"/>
        <v/>
      </c>
      <c r="DP118" s="367" t="str">
        <f t="shared" si="46"/>
        <v/>
      </c>
      <c r="DQ118" s="367" t="str">
        <f t="shared" si="47"/>
        <v/>
      </c>
    </row>
    <row r="119" spans="1:121" s="367" customFormat="1" ht="14.25" hidden="1" customHeight="1" x14ac:dyDescent="0.15">
      <c r="K119" s="381" t="str">
        <f>IF(K37&lt;&gt;"","SY30M-79-2A-"&amp;K37,"")</f>
        <v/>
      </c>
      <c r="L119" s="381" t="str">
        <f t="shared" ref="L119:AH119" si="50">IF(L37&lt;&gt;"","SY30M-79-2A-"&amp;L37,"")</f>
        <v/>
      </c>
      <c r="M119" s="381" t="str">
        <f t="shared" si="50"/>
        <v/>
      </c>
      <c r="N119" s="381" t="str">
        <f t="shared" si="50"/>
        <v/>
      </c>
      <c r="O119" s="381" t="str">
        <f t="shared" si="50"/>
        <v/>
      </c>
      <c r="P119" s="381" t="str">
        <f t="shared" si="50"/>
        <v/>
      </c>
      <c r="Q119" s="381" t="str">
        <f t="shared" si="50"/>
        <v/>
      </c>
      <c r="R119" s="381" t="str">
        <f t="shared" si="50"/>
        <v/>
      </c>
      <c r="S119" s="381" t="str">
        <f t="shared" si="50"/>
        <v/>
      </c>
      <c r="T119" s="381" t="str">
        <f t="shared" si="50"/>
        <v/>
      </c>
      <c r="U119" s="381" t="str">
        <f t="shared" si="50"/>
        <v/>
      </c>
      <c r="V119" s="381" t="str">
        <f t="shared" si="50"/>
        <v/>
      </c>
      <c r="W119" s="381" t="str">
        <f t="shared" si="50"/>
        <v/>
      </c>
      <c r="X119" s="381" t="str">
        <f t="shared" si="50"/>
        <v/>
      </c>
      <c r="Y119" s="381" t="str">
        <f t="shared" si="50"/>
        <v/>
      </c>
      <c r="Z119" s="381" t="str">
        <f t="shared" si="50"/>
        <v/>
      </c>
      <c r="AA119" s="381" t="str">
        <f t="shared" si="50"/>
        <v/>
      </c>
      <c r="AB119" s="381" t="str">
        <f t="shared" si="50"/>
        <v/>
      </c>
      <c r="AC119" s="381" t="str">
        <f t="shared" si="50"/>
        <v/>
      </c>
      <c r="AD119" s="381" t="str">
        <f t="shared" si="50"/>
        <v/>
      </c>
      <c r="AE119" s="381" t="str">
        <f t="shared" si="50"/>
        <v/>
      </c>
      <c r="AF119" s="381" t="str">
        <f t="shared" si="50"/>
        <v/>
      </c>
      <c r="AG119" s="381" t="str">
        <f t="shared" si="50"/>
        <v/>
      </c>
      <c r="AH119" s="381" t="str">
        <f t="shared" si="50"/>
        <v/>
      </c>
      <c r="BB119" s="325"/>
      <c r="BC119" s="325"/>
      <c r="BD119" s="325"/>
      <c r="BE119" s="325"/>
      <c r="BF119" s="325"/>
      <c r="CJ119" s="13" t="s">
        <v>411</v>
      </c>
      <c r="CK119" s="326"/>
      <c r="CL119" s="326"/>
      <c r="CM119" s="326" t="str">
        <f t="shared" si="40"/>
        <v/>
      </c>
      <c r="CN119" s="43" t="s">
        <v>551</v>
      </c>
      <c r="CO119" s="326" t="str">
        <f t="shared" si="41"/>
        <v/>
      </c>
      <c r="CP119" s="326" t="str">
        <f t="shared" si="42"/>
        <v/>
      </c>
      <c r="CQ119" s="101" t="str">
        <f t="shared" si="43"/>
        <v/>
      </c>
      <c r="CR119" s="101" t="str">
        <f t="shared" si="43"/>
        <v/>
      </c>
      <c r="CS119" s="101" t="str">
        <f t="shared" si="43"/>
        <v/>
      </c>
      <c r="CT119" s="101" t="str">
        <f t="shared" si="43"/>
        <v/>
      </c>
      <c r="CU119" s="101" t="str">
        <f t="shared" si="43"/>
        <v/>
      </c>
      <c r="CV119" s="101" t="str">
        <f t="shared" si="43"/>
        <v/>
      </c>
      <c r="CW119" s="101" t="str">
        <f t="shared" si="43"/>
        <v/>
      </c>
      <c r="CX119" s="101" t="str">
        <f t="shared" si="43"/>
        <v/>
      </c>
      <c r="CY119" s="101" t="str">
        <f t="shared" si="43"/>
        <v/>
      </c>
      <c r="CZ119" s="101" t="str">
        <f t="shared" si="43"/>
        <v/>
      </c>
      <c r="DA119" s="101" t="str">
        <f t="shared" si="43"/>
        <v/>
      </c>
      <c r="DB119" s="101" t="str">
        <f t="shared" si="43"/>
        <v/>
      </c>
      <c r="DC119" s="101" t="str">
        <f t="shared" si="43"/>
        <v/>
      </c>
      <c r="DD119" s="101" t="str">
        <f t="shared" si="43"/>
        <v/>
      </c>
      <c r="DE119" s="101" t="str">
        <f t="shared" si="43"/>
        <v/>
      </c>
      <c r="DF119" s="101" t="str">
        <f t="shared" si="43"/>
        <v/>
      </c>
      <c r="DG119" s="101" t="str">
        <f t="shared" si="44"/>
        <v/>
      </c>
      <c r="DH119" s="101" t="str">
        <f t="shared" si="44"/>
        <v/>
      </c>
      <c r="DI119" s="101" t="str">
        <f t="shared" si="44"/>
        <v/>
      </c>
      <c r="DJ119" s="101" t="str">
        <f t="shared" si="44"/>
        <v/>
      </c>
      <c r="DK119" s="101" t="str">
        <f t="shared" si="44"/>
        <v/>
      </c>
      <c r="DL119" s="101" t="str">
        <f t="shared" si="44"/>
        <v/>
      </c>
      <c r="DM119" s="101" t="str">
        <f t="shared" si="44"/>
        <v/>
      </c>
      <c r="DN119" s="101" t="str">
        <f t="shared" si="44"/>
        <v/>
      </c>
      <c r="DO119" s="101" t="str">
        <f t="shared" si="45"/>
        <v/>
      </c>
      <c r="DP119" s="367" t="str">
        <f t="shared" si="46"/>
        <v/>
      </c>
      <c r="DQ119" s="367" t="str">
        <f t="shared" si="47"/>
        <v/>
      </c>
    </row>
    <row r="120" spans="1:121" s="367" customFormat="1" ht="14.25" hidden="1" customHeight="1" x14ac:dyDescent="0.15">
      <c r="K120" s="367" t="str">
        <f t="shared" ref="K120:AH120" si="51">IF(K118&lt;&gt;"",K118,IF(K119&lt;&gt;"",K119,""))</f>
        <v/>
      </c>
      <c r="L120" s="367" t="str">
        <f t="shared" si="51"/>
        <v/>
      </c>
      <c r="M120" s="367" t="str">
        <f t="shared" si="51"/>
        <v/>
      </c>
      <c r="N120" s="367" t="str">
        <f t="shared" si="51"/>
        <v/>
      </c>
      <c r="O120" s="367" t="str">
        <f t="shared" si="51"/>
        <v/>
      </c>
      <c r="P120" s="367" t="str">
        <f t="shared" si="51"/>
        <v/>
      </c>
      <c r="Q120" s="367" t="str">
        <f t="shared" si="51"/>
        <v/>
      </c>
      <c r="R120" s="367" t="str">
        <f t="shared" si="51"/>
        <v/>
      </c>
      <c r="S120" s="367" t="str">
        <f t="shared" si="51"/>
        <v/>
      </c>
      <c r="T120" s="367" t="str">
        <f t="shared" si="51"/>
        <v/>
      </c>
      <c r="U120" s="367" t="str">
        <f t="shared" si="51"/>
        <v/>
      </c>
      <c r="V120" s="367" t="str">
        <f t="shared" si="51"/>
        <v/>
      </c>
      <c r="W120" s="367" t="str">
        <f t="shared" si="51"/>
        <v/>
      </c>
      <c r="X120" s="367" t="str">
        <f t="shared" si="51"/>
        <v/>
      </c>
      <c r="Y120" s="367" t="str">
        <f t="shared" si="51"/>
        <v/>
      </c>
      <c r="Z120" s="367" t="str">
        <f t="shared" si="51"/>
        <v/>
      </c>
      <c r="AA120" s="367" t="str">
        <f t="shared" si="51"/>
        <v/>
      </c>
      <c r="AB120" s="367" t="str">
        <f t="shared" si="51"/>
        <v/>
      </c>
      <c r="AC120" s="367" t="str">
        <f t="shared" si="51"/>
        <v/>
      </c>
      <c r="AD120" s="367" t="str">
        <f t="shared" si="51"/>
        <v/>
      </c>
      <c r="AE120" s="367" t="str">
        <f t="shared" si="51"/>
        <v/>
      </c>
      <c r="AF120" s="367" t="str">
        <f t="shared" si="51"/>
        <v/>
      </c>
      <c r="AG120" s="367" t="str">
        <f t="shared" si="51"/>
        <v/>
      </c>
      <c r="AH120" s="367" t="str">
        <f t="shared" si="51"/>
        <v/>
      </c>
      <c r="BB120" s="325"/>
      <c r="BC120" s="325"/>
      <c r="BD120" s="325"/>
      <c r="BE120" s="325"/>
      <c r="BF120" s="325"/>
      <c r="CJ120" s="13" t="s">
        <v>5</v>
      </c>
      <c r="CK120" s="326"/>
      <c r="CL120" s="326"/>
      <c r="CM120" s="326" t="str">
        <f t="shared" si="40"/>
        <v/>
      </c>
      <c r="CN120" s="43" t="s">
        <v>553</v>
      </c>
      <c r="CO120" s="326" t="str">
        <f t="shared" si="41"/>
        <v/>
      </c>
      <c r="CP120" s="326" t="str">
        <f t="shared" si="42"/>
        <v/>
      </c>
      <c r="CQ120" s="101" t="str">
        <f t="shared" si="43"/>
        <v/>
      </c>
      <c r="CR120" s="101" t="str">
        <f t="shared" si="43"/>
        <v/>
      </c>
      <c r="CS120" s="101" t="str">
        <f t="shared" si="43"/>
        <v/>
      </c>
      <c r="CT120" s="101" t="str">
        <f t="shared" si="43"/>
        <v/>
      </c>
      <c r="CU120" s="101" t="str">
        <f t="shared" si="43"/>
        <v/>
      </c>
      <c r="CV120" s="101" t="str">
        <f t="shared" si="43"/>
        <v/>
      </c>
      <c r="CW120" s="101" t="str">
        <f t="shared" si="43"/>
        <v/>
      </c>
      <c r="CX120" s="101" t="str">
        <f t="shared" si="43"/>
        <v/>
      </c>
      <c r="CY120" s="101" t="str">
        <f t="shared" si="43"/>
        <v/>
      </c>
      <c r="CZ120" s="101" t="str">
        <f t="shared" si="43"/>
        <v/>
      </c>
      <c r="DA120" s="101" t="str">
        <f t="shared" si="43"/>
        <v/>
      </c>
      <c r="DB120" s="101" t="str">
        <f t="shared" si="43"/>
        <v/>
      </c>
      <c r="DC120" s="101" t="str">
        <f t="shared" si="43"/>
        <v/>
      </c>
      <c r="DD120" s="101" t="str">
        <f t="shared" si="43"/>
        <v/>
      </c>
      <c r="DE120" s="101" t="str">
        <f t="shared" si="43"/>
        <v/>
      </c>
      <c r="DF120" s="101" t="str">
        <f t="shared" si="43"/>
        <v/>
      </c>
      <c r="DG120" s="101" t="str">
        <f t="shared" si="44"/>
        <v/>
      </c>
      <c r="DH120" s="101" t="str">
        <f t="shared" si="44"/>
        <v/>
      </c>
      <c r="DI120" s="101" t="str">
        <f t="shared" si="44"/>
        <v/>
      </c>
      <c r="DJ120" s="101" t="str">
        <f t="shared" si="44"/>
        <v/>
      </c>
      <c r="DK120" s="101" t="str">
        <f t="shared" si="44"/>
        <v/>
      </c>
      <c r="DL120" s="101" t="str">
        <f t="shared" si="44"/>
        <v/>
      </c>
      <c r="DM120" s="101" t="str">
        <f t="shared" si="44"/>
        <v/>
      </c>
      <c r="DN120" s="101" t="str">
        <f t="shared" si="44"/>
        <v/>
      </c>
      <c r="DO120" s="101" t="str">
        <f t="shared" si="45"/>
        <v/>
      </c>
      <c r="DP120" s="367" t="str">
        <f t="shared" si="46"/>
        <v/>
      </c>
      <c r="DQ120" s="367" t="str">
        <f t="shared" si="47"/>
        <v/>
      </c>
    </row>
    <row r="121" spans="1:121" s="367" customFormat="1" ht="14.25" hidden="1" customHeight="1" x14ac:dyDescent="0.15">
      <c r="BB121" s="325"/>
      <c r="BC121" s="325"/>
      <c r="BD121" s="325"/>
      <c r="BE121" s="325"/>
      <c r="BF121" s="325"/>
      <c r="CJ121" s="13" t="s">
        <v>16</v>
      </c>
      <c r="CK121" s="326"/>
      <c r="CL121" s="326"/>
      <c r="CM121" s="326" t="str">
        <f t="shared" si="40"/>
        <v/>
      </c>
      <c r="CN121" s="43" t="s">
        <v>518</v>
      </c>
      <c r="CO121" s="326" t="str">
        <f t="shared" si="41"/>
        <v/>
      </c>
      <c r="CP121" s="326" t="str">
        <f t="shared" si="42"/>
        <v/>
      </c>
      <c r="CQ121" s="101" t="str">
        <f t="shared" si="43"/>
        <v/>
      </c>
      <c r="CR121" s="101" t="str">
        <f t="shared" si="43"/>
        <v/>
      </c>
      <c r="CS121" s="101" t="str">
        <f t="shared" si="43"/>
        <v/>
      </c>
      <c r="CT121" s="101" t="str">
        <f t="shared" si="43"/>
        <v/>
      </c>
      <c r="CU121" s="101" t="str">
        <f t="shared" si="43"/>
        <v/>
      </c>
      <c r="CV121" s="101" t="str">
        <f t="shared" si="43"/>
        <v/>
      </c>
      <c r="CW121" s="101" t="str">
        <f t="shared" si="43"/>
        <v/>
      </c>
      <c r="CX121" s="101" t="str">
        <f t="shared" si="43"/>
        <v/>
      </c>
      <c r="CY121" s="101" t="str">
        <f t="shared" si="43"/>
        <v/>
      </c>
      <c r="CZ121" s="101" t="str">
        <f t="shared" si="43"/>
        <v/>
      </c>
      <c r="DA121" s="101" t="str">
        <f t="shared" si="43"/>
        <v/>
      </c>
      <c r="DB121" s="101" t="str">
        <f t="shared" si="43"/>
        <v/>
      </c>
      <c r="DC121" s="101" t="str">
        <f t="shared" si="43"/>
        <v/>
      </c>
      <c r="DD121" s="101" t="str">
        <f t="shared" si="43"/>
        <v/>
      </c>
      <c r="DE121" s="101" t="str">
        <f t="shared" si="43"/>
        <v/>
      </c>
      <c r="DF121" s="101" t="str">
        <f t="shared" si="43"/>
        <v/>
      </c>
      <c r="DG121" s="101" t="str">
        <f t="shared" si="44"/>
        <v/>
      </c>
      <c r="DH121" s="101" t="str">
        <f t="shared" si="44"/>
        <v/>
      </c>
      <c r="DI121" s="101" t="str">
        <f t="shared" si="44"/>
        <v/>
      </c>
      <c r="DJ121" s="101" t="str">
        <f t="shared" si="44"/>
        <v/>
      </c>
      <c r="DK121" s="101" t="str">
        <f t="shared" si="44"/>
        <v/>
      </c>
      <c r="DL121" s="101" t="str">
        <f t="shared" si="44"/>
        <v/>
      </c>
      <c r="DM121" s="101" t="str">
        <f t="shared" si="44"/>
        <v/>
      </c>
      <c r="DN121" s="101" t="str">
        <f t="shared" si="44"/>
        <v/>
      </c>
      <c r="DO121" s="101" t="str">
        <f t="shared" si="45"/>
        <v/>
      </c>
      <c r="DP121" s="367" t="str">
        <f t="shared" si="46"/>
        <v/>
      </c>
      <c r="DQ121" s="367" t="str">
        <f t="shared" si="47"/>
        <v/>
      </c>
    </row>
    <row r="122" spans="1:121" s="367" customFormat="1" ht="14.25" hidden="1" customHeight="1" x14ac:dyDescent="0.15">
      <c r="BB122" s="325"/>
      <c r="BC122" s="325"/>
      <c r="BD122" s="325"/>
      <c r="BE122" s="325"/>
      <c r="BF122" s="325"/>
      <c r="CJ122" s="13" t="s">
        <v>18</v>
      </c>
      <c r="CK122" s="326"/>
      <c r="CL122" s="326"/>
      <c r="CM122" s="326" t="str">
        <f t="shared" si="40"/>
        <v/>
      </c>
      <c r="CN122" s="13" t="s">
        <v>225</v>
      </c>
      <c r="CO122" s="326" t="str">
        <f t="shared" si="41"/>
        <v/>
      </c>
      <c r="CP122" s="326" t="str">
        <f t="shared" si="42"/>
        <v/>
      </c>
      <c r="CQ122" s="101" t="str">
        <f t="shared" si="43"/>
        <v/>
      </c>
      <c r="CR122" s="101" t="str">
        <f t="shared" si="43"/>
        <v/>
      </c>
      <c r="CS122" s="101" t="str">
        <f t="shared" si="43"/>
        <v/>
      </c>
      <c r="CT122" s="101" t="str">
        <f t="shared" si="43"/>
        <v/>
      </c>
      <c r="CU122" s="101" t="str">
        <f t="shared" si="43"/>
        <v/>
      </c>
      <c r="CV122" s="101" t="str">
        <f t="shared" si="43"/>
        <v/>
      </c>
      <c r="CW122" s="101" t="str">
        <f t="shared" si="43"/>
        <v/>
      </c>
      <c r="CX122" s="101" t="str">
        <f t="shared" si="43"/>
        <v/>
      </c>
      <c r="CY122" s="101" t="str">
        <f t="shared" si="43"/>
        <v/>
      </c>
      <c r="CZ122" s="101" t="str">
        <f t="shared" si="43"/>
        <v/>
      </c>
      <c r="DA122" s="101" t="str">
        <f t="shared" si="43"/>
        <v/>
      </c>
      <c r="DB122" s="101" t="str">
        <f t="shared" si="43"/>
        <v/>
      </c>
      <c r="DC122" s="101" t="str">
        <f t="shared" si="43"/>
        <v/>
      </c>
      <c r="DD122" s="101" t="str">
        <f t="shared" si="43"/>
        <v/>
      </c>
      <c r="DE122" s="101" t="str">
        <f t="shared" si="43"/>
        <v/>
      </c>
      <c r="DF122" s="101" t="str">
        <f t="shared" si="43"/>
        <v/>
      </c>
      <c r="DG122" s="101" t="str">
        <f t="shared" si="44"/>
        <v/>
      </c>
      <c r="DH122" s="101" t="str">
        <f t="shared" si="44"/>
        <v/>
      </c>
      <c r="DI122" s="101" t="str">
        <f t="shared" si="44"/>
        <v/>
      </c>
      <c r="DJ122" s="101" t="str">
        <f t="shared" si="44"/>
        <v/>
      </c>
      <c r="DK122" s="101" t="str">
        <f t="shared" si="44"/>
        <v/>
      </c>
      <c r="DL122" s="101" t="str">
        <f t="shared" si="44"/>
        <v/>
      </c>
      <c r="DM122" s="101" t="str">
        <f t="shared" si="44"/>
        <v/>
      </c>
      <c r="DN122" s="101" t="str">
        <f t="shared" si="44"/>
        <v/>
      </c>
      <c r="DO122" s="101" t="str">
        <f t="shared" si="45"/>
        <v/>
      </c>
      <c r="DP122" s="367" t="str">
        <f t="shared" si="46"/>
        <v/>
      </c>
      <c r="DQ122" s="367" t="str">
        <f t="shared" si="47"/>
        <v/>
      </c>
    </row>
    <row r="123" spans="1:121" s="367" customFormat="1" ht="14.25" hidden="1" customHeight="1" x14ac:dyDescent="0.15">
      <c r="BB123" s="325"/>
      <c r="BC123" s="325"/>
      <c r="BD123" s="325"/>
      <c r="BE123" s="325"/>
      <c r="BF123" s="325"/>
      <c r="CJ123" s="13" t="s">
        <v>20</v>
      </c>
      <c r="CK123" s="326"/>
      <c r="CL123" s="326"/>
      <c r="CM123" s="326" t="str">
        <f t="shared" si="40"/>
        <v/>
      </c>
      <c r="CN123" s="13" t="s">
        <v>547</v>
      </c>
      <c r="CO123" s="326" t="str">
        <f t="shared" si="41"/>
        <v/>
      </c>
      <c r="CP123" s="326" t="str">
        <f t="shared" si="42"/>
        <v/>
      </c>
      <c r="CQ123" s="101" t="str">
        <f t="shared" si="43"/>
        <v/>
      </c>
      <c r="CR123" s="101" t="str">
        <f t="shared" si="43"/>
        <v/>
      </c>
      <c r="CS123" s="101" t="str">
        <f t="shared" si="43"/>
        <v/>
      </c>
      <c r="CT123" s="101" t="str">
        <f t="shared" si="43"/>
        <v/>
      </c>
      <c r="CU123" s="101" t="str">
        <f t="shared" si="43"/>
        <v/>
      </c>
      <c r="CV123" s="101" t="str">
        <f t="shared" si="43"/>
        <v/>
      </c>
      <c r="CW123" s="101" t="str">
        <f t="shared" si="43"/>
        <v/>
      </c>
      <c r="CX123" s="101" t="str">
        <f t="shared" si="43"/>
        <v/>
      </c>
      <c r="CY123" s="101" t="str">
        <f t="shared" si="43"/>
        <v/>
      </c>
      <c r="CZ123" s="101" t="str">
        <f t="shared" si="43"/>
        <v/>
      </c>
      <c r="DA123" s="101" t="str">
        <f t="shared" si="43"/>
        <v/>
      </c>
      <c r="DB123" s="101" t="str">
        <f t="shared" si="43"/>
        <v/>
      </c>
      <c r="DC123" s="101" t="str">
        <f t="shared" si="43"/>
        <v/>
      </c>
      <c r="DD123" s="101" t="str">
        <f t="shared" si="43"/>
        <v/>
      </c>
      <c r="DE123" s="101" t="str">
        <f t="shared" si="43"/>
        <v/>
      </c>
      <c r="DF123" s="101" t="str">
        <f t="shared" si="43"/>
        <v/>
      </c>
      <c r="DG123" s="101" t="str">
        <f t="shared" si="44"/>
        <v/>
      </c>
      <c r="DH123" s="101" t="str">
        <f t="shared" si="44"/>
        <v/>
      </c>
      <c r="DI123" s="101" t="str">
        <f t="shared" si="44"/>
        <v/>
      </c>
      <c r="DJ123" s="101" t="str">
        <f t="shared" si="44"/>
        <v/>
      </c>
      <c r="DK123" s="101" t="str">
        <f t="shared" si="44"/>
        <v/>
      </c>
      <c r="DL123" s="101" t="str">
        <f t="shared" si="44"/>
        <v/>
      </c>
      <c r="DM123" s="101" t="str">
        <f t="shared" si="44"/>
        <v/>
      </c>
      <c r="DN123" s="101" t="str">
        <f t="shared" si="44"/>
        <v/>
      </c>
      <c r="DO123" s="101" t="str">
        <f t="shared" si="45"/>
        <v/>
      </c>
      <c r="DP123" s="367" t="str">
        <f t="shared" si="46"/>
        <v/>
      </c>
      <c r="DQ123" s="367" t="str">
        <f t="shared" si="47"/>
        <v/>
      </c>
    </row>
    <row r="124" spans="1:121" s="367" customFormat="1" ht="14.25" hidden="1" customHeight="1" x14ac:dyDescent="0.15">
      <c r="BB124" s="325"/>
      <c r="BC124" s="325"/>
      <c r="BD124" s="325"/>
      <c r="BE124" s="325"/>
      <c r="BF124" s="325"/>
      <c r="CJ124" s="13" t="s">
        <v>4</v>
      </c>
      <c r="CK124" s="326"/>
      <c r="CL124" s="326"/>
      <c r="CM124" s="326" t="str">
        <f t="shared" si="40"/>
        <v/>
      </c>
      <c r="CN124" s="13" t="s">
        <v>226</v>
      </c>
      <c r="CO124" s="326" t="str">
        <f t="shared" si="41"/>
        <v/>
      </c>
      <c r="CP124" s="326" t="str">
        <f t="shared" si="42"/>
        <v/>
      </c>
      <c r="CQ124" s="101" t="str">
        <f t="shared" si="43"/>
        <v/>
      </c>
      <c r="CR124" s="101" t="str">
        <f t="shared" si="43"/>
        <v/>
      </c>
      <c r="CS124" s="101" t="str">
        <f t="shared" si="43"/>
        <v/>
      </c>
      <c r="CT124" s="101" t="str">
        <f t="shared" si="43"/>
        <v/>
      </c>
      <c r="CU124" s="101" t="str">
        <f t="shared" si="43"/>
        <v/>
      </c>
      <c r="CV124" s="101" t="str">
        <f t="shared" si="43"/>
        <v/>
      </c>
      <c r="CW124" s="101" t="str">
        <f t="shared" si="43"/>
        <v/>
      </c>
      <c r="CX124" s="101" t="str">
        <f t="shared" si="43"/>
        <v/>
      </c>
      <c r="CY124" s="101" t="str">
        <f t="shared" si="43"/>
        <v/>
      </c>
      <c r="CZ124" s="101" t="str">
        <f t="shared" si="43"/>
        <v/>
      </c>
      <c r="DA124" s="101" t="str">
        <f t="shared" si="43"/>
        <v/>
      </c>
      <c r="DB124" s="101" t="str">
        <f t="shared" si="43"/>
        <v/>
      </c>
      <c r="DC124" s="101" t="str">
        <f t="shared" si="43"/>
        <v/>
      </c>
      <c r="DD124" s="101" t="str">
        <f t="shared" si="43"/>
        <v/>
      </c>
      <c r="DE124" s="101" t="str">
        <f t="shared" si="43"/>
        <v/>
      </c>
      <c r="DF124" s="101" t="str">
        <f t="shared" si="43"/>
        <v/>
      </c>
      <c r="DG124" s="101" t="str">
        <f t="shared" si="44"/>
        <v/>
      </c>
      <c r="DH124" s="101" t="str">
        <f t="shared" si="44"/>
        <v/>
      </c>
      <c r="DI124" s="101" t="str">
        <f t="shared" si="44"/>
        <v/>
      </c>
      <c r="DJ124" s="101" t="str">
        <f t="shared" si="44"/>
        <v/>
      </c>
      <c r="DK124" s="101" t="str">
        <f t="shared" si="44"/>
        <v/>
      </c>
      <c r="DL124" s="101" t="str">
        <f t="shared" si="44"/>
        <v/>
      </c>
      <c r="DM124" s="101" t="str">
        <f t="shared" si="44"/>
        <v/>
      </c>
      <c r="DN124" s="101" t="str">
        <f t="shared" si="44"/>
        <v/>
      </c>
      <c r="DO124" s="101" t="str">
        <f t="shared" si="45"/>
        <v/>
      </c>
      <c r="DP124" s="367" t="str">
        <f t="shared" si="46"/>
        <v/>
      </c>
      <c r="DQ124" s="367" t="str">
        <f t="shared" si="47"/>
        <v/>
      </c>
    </row>
    <row r="125" spans="1:121" s="367" customFormat="1" ht="14.25" hidden="1" customHeight="1" x14ac:dyDescent="0.15">
      <c r="BB125" s="325"/>
      <c r="BC125" s="325"/>
      <c r="BD125" s="325"/>
      <c r="BE125" s="325"/>
      <c r="BF125" s="325"/>
      <c r="CJ125" s="13" t="s">
        <v>12</v>
      </c>
      <c r="CK125" s="326"/>
      <c r="CL125" s="326"/>
      <c r="CM125" s="326" t="str">
        <f t="shared" si="40"/>
        <v/>
      </c>
      <c r="CN125" s="13" t="s">
        <v>519</v>
      </c>
      <c r="CO125" s="326" t="str">
        <f t="shared" si="41"/>
        <v/>
      </c>
      <c r="CP125" s="326" t="str">
        <f t="shared" si="42"/>
        <v/>
      </c>
      <c r="CQ125" s="101" t="str">
        <f t="shared" si="43"/>
        <v/>
      </c>
      <c r="CR125" s="101" t="str">
        <f t="shared" si="43"/>
        <v/>
      </c>
      <c r="CS125" s="101" t="str">
        <f t="shared" si="43"/>
        <v/>
      </c>
      <c r="CT125" s="101" t="str">
        <f t="shared" si="43"/>
        <v/>
      </c>
      <c r="CU125" s="101" t="str">
        <f t="shared" si="43"/>
        <v/>
      </c>
      <c r="CV125" s="101" t="str">
        <f t="shared" si="43"/>
        <v/>
      </c>
      <c r="CW125" s="101" t="str">
        <f t="shared" si="43"/>
        <v/>
      </c>
      <c r="CX125" s="101" t="str">
        <f t="shared" si="43"/>
        <v/>
      </c>
      <c r="CY125" s="101" t="str">
        <f t="shared" si="43"/>
        <v/>
      </c>
      <c r="CZ125" s="101" t="str">
        <f t="shared" si="43"/>
        <v/>
      </c>
      <c r="DA125" s="101" t="str">
        <f t="shared" si="43"/>
        <v/>
      </c>
      <c r="DB125" s="101" t="str">
        <f t="shared" si="43"/>
        <v/>
      </c>
      <c r="DC125" s="101" t="str">
        <f t="shared" si="43"/>
        <v/>
      </c>
      <c r="DD125" s="101" t="str">
        <f t="shared" si="43"/>
        <v/>
      </c>
      <c r="DE125" s="101" t="str">
        <f t="shared" si="43"/>
        <v/>
      </c>
      <c r="DF125" s="101" t="str">
        <f t="shared" si="43"/>
        <v/>
      </c>
      <c r="DG125" s="101" t="str">
        <f t="shared" si="44"/>
        <v/>
      </c>
      <c r="DH125" s="101" t="str">
        <f t="shared" si="44"/>
        <v/>
      </c>
      <c r="DI125" s="101" t="str">
        <f t="shared" si="44"/>
        <v/>
      </c>
      <c r="DJ125" s="101" t="str">
        <f t="shared" si="44"/>
        <v/>
      </c>
      <c r="DK125" s="101" t="str">
        <f t="shared" si="44"/>
        <v/>
      </c>
      <c r="DL125" s="101" t="str">
        <f t="shared" si="44"/>
        <v/>
      </c>
      <c r="DM125" s="101" t="str">
        <f t="shared" si="44"/>
        <v/>
      </c>
      <c r="DN125" s="101" t="str">
        <f t="shared" si="44"/>
        <v/>
      </c>
      <c r="DO125" s="101" t="str">
        <f t="shared" si="45"/>
        <v/>
      </c>
      <c r="DP125" s="367" t="str">
        <f t="shared" si="46"/>
        <v/>
      </c>
      <c r="DQ125" s="367" t="str">
        <f t="shared" si="47"/>
        <v/>
      </c>
    </row>
    <row r="126" spans="1:121" s="367" customFormat="1" hidden="1" x14ac:dyDescent="0.15">
      <c r="BB126" s="325"/>
      <c r="BC126" s="325"/>
      <c r="BD126" s="325"/>
      <c r="BE126" s="325"/>
      <c r="BF126" s="325"/>
      <c r="CJ126" s="13" t="s">
        <v>133</v>
      </c>
      <c r="CK126" s="326"/>
      <c r="CL126" s="326"/>
      <c r="CM126" s="326" t="str">
        <f t="shared" si="40"/>
        <v/>
      </c>
      <c r="CN126" s="13" t="s">
        <v>520</v>
      </c>
      <c r="CO126" s="326" t="str">
        <f t="shared" si="41"/>
        <v/>
      </c>
      <c r="CP126" s="326" t="str">
        <f t="shared" si="42"/>
        <v/>
      </c>
      <c r="CQ126" s="101" t="str">
        <f t="shared" si="43"/>
        <v/>
      </c>
      <c r="CR126" s="101" t="str">
        <f t="shared" si="43"/>
        <v/>
      </c>
      <c r="CS126" s="101" t="str">
        <f t="shared" si="43"/>
        <v/>
      </c>
      <c r="CT126" s="101" t="str">
        <f t="shared" si="43"/>
        <v/>
      </c>
      <c r="CU126" s="101" t="str">
        <f t="shared" si="43"/>
        <v/>
      </c>
      <c r="CV126" s="101" t="str">
        <f t="shared" si="43"/>
        <v/>
      </c>
      <c r="CW126" s="101" t="str">
        <f t="shared" si="43"/>
        <v/>
      </c>
      <c r="CX126" s="101" t="str">
        <f t="shared" si="43"/>
        <v/>
      </c>
      <c r="CY126" s="101" t="str">
        <f t="shared" si="43"/>
        <v/>
      </c>
      <c r="CZ126" s="101" t="str">
        <f t="shared" si="43"/>
        <v/>
      </c>
      <c r="DA126" s="101" t="str">
        <f t="shared" si="43"/>
        <v/>
      </c>
      <c r="DB126" s="101" t="str">
        <f t="shared" si="43"/>
        <v/>
      </c>
      <c r="DC126" s="101" t="str">
        <f t="shared" si="43"/>
        <v/>
      </c>
      <c r="DD126" s="101" t="str">
        <f t="shared" si="43"/>
        <v/>
      </c>
      <c r="DE126" s="101" t="str">
        <f t="shared" si="43"/>
        <v/>
      </c>
      <c r="DF126" s="101" t="str">
        <f>IF(Z$75=$CJ126,"A'","")&amp;IF(Z$76=$CJ126,"B'","")&amp;IF(Z$20=$CJ126,"A","")&amp;IF(Z$21=$CJ126,"B","")</f>
        <v/>
      </c>
      <c r="DG126" s="101" t="str">
        <f t="shared" si="44"/>
        <v/>
      </c>
      <c r="DH126" s="101" t="str">
        <f t="shared" si="44"/>
        <v/>
      </c>
      <c r="DI126" s="101" t="str">
        <f t="shared" si="44"/>
        <v/>
      </c>
      <c r="DJ126" s="101" t="str">
        <f t="shared" si="44"/>
        <v/>
      </c>
      <c r="DK126" s="101" t="str">
        <f t="shared" si="44"/>
        <v/>
      </c>
      <c r="DL126" s="101" t="str">
        <f t="shared" si="44"/>
        <v/>
      </c>
      <c r="DM126" s="101" t="str">
        <f t="shared" si="44"/>
        <v/>
      </c>
      <c r="DN126" s="101" t="str">
        <f t="shared" si="44"/>
        <v/>
      </c>
      <c r="DO126" s="101" t="str">
        <f t="shared" si="45"/>
        <v/>
      </c>
      <c r="DP126" s="367" t="str">
        <f t="shared" si="46"/>
        <v/>
      </c>
      <c r="DQ126" s="367" t="str">
        <f t="shared" si="47"/>
        <v/>
      </c>
    </row>
    <row r="127" spans="1:121" s="367" customFormat="1" hidden="1" x14ac:dyDescent="0.15">
      <c r="B127" s="13"/>
      <c r="BB127" s="325"/>
      <c r="BC127" s="325"/>
      <c r="BD127" s="325"/>
      <c r="BE127" s="325"/>
      <c r="BF127" s="325"/>
      <c r="CJ127" s="13" t="s">
        <v>17</v>
      </c>
      <c r="CK127" s="326"/>
      <c r="CL127" s="326"/>
      <c r="CM127" s="326" t="str">
        <f t="shared" si="40"/>
        <v/>
      </c>
      <c r="CN127" s="13" t="s">
        <v>521</v>
      </c>
      <c r="CO127" s="326" t="str">
        <f t="shared" si="41"/>
        <v/>
      </c>
      <c r="CP127" s="326" t="str">
        <f t="shared" si="42"/>
        <v/>
      </c>
      <c r="CQ127" s="101" t="str">
        <f t="shared" ref="CQ127:DE127" si="52">IF(K$75=$CJ127,"A'","")&amp;IF(K$76=$CJ127,"B'","")&amp;IF(K$20=$CJ127,"A","")&amp;IF(K$21=$CJ127,"B","")</f>
        <v/>
      </c>
      <c r="CR127" s="101" t="str">
        <f t="shared" si="52"/>
        <v/>
      </c>
      <c r="CS127" s="101" t="str">
        <f t="shared" si="52"/>
        <v/>
      </c>
      <c r="CT127" s="101" t="str">
        <f t="shared" si="52"/>
        <v/>
      </c>
      <c r="CU127" s="101" t="str">
        <f t="shared" si="52"/>
        <v/>
      </c>
      <c r="CV127" s="101" t="str">
        <f t="shared" si="52"/>
        <v/>
      </c>
      <c r="CW127" s="101" t="str">
        <f t="shared" si="52"/>
        <v/>
      </c>
      <c r="CX127" s="101" t="str">
        <f t="shared" si="52"/>
        <v/>
      </c>
      <c r="CY127" s="101" t="str">
        <f t="shared" si="52"/>
        <v/>
      </c>
      <c r="CZ127" s="101" t="str">
        <f t="shared" si="52"/>
        <v/>
      </c>
      <c r="DA127" s="101" t="str">
        <f t="shared" si="52"/>
        <v/>
      </c>
      <c r="DB127" s="101" t="str">
        <f t="shared" si="52"/>
        <v/>
      </c>
      <c r="DC127" s="101" t="str">
        <f t="shared" si="52"/>
        <v/>
      </c>
      <c r="DD127" s="101" t="str">
        <f t="shared" si="52"/>
        <v/>
      </c>
      <c r="DE127" s="101" t="str">
        <f t="shared" si="52"/>
        <v/>
      </c>
      <c r="DF127" s="101" t="str">
        <f>IF(Z$75=$CJ127,"A'","")&amp;IF(Z$76=$CJ127,"B'","")&amp;IF(Z$20=$CJ127,"A","")&amp;IF(Z$21=$CJ127,"B","")</f>
        <v/>
      </c>
      <c r="DG127" s="101" t="str">
        <f t="shared" si="44"/>
        <v/>
      </c>
      <c r="DH127" s="101" t="str">
        <f t="shared" si="44"/>
        <v/>
      </c>
      <c r="DI127" s="101" t="str">
        <f t="shared" si="44"/>
        <v/>
      </c>
      <c r="DJ127" s="101" t="str">
        <f t="shared" si="44"/>
        <v/>
      </c>
      <c r="DK127" s="101" t="str">
        <f t="shared" si="44"/>
        <v/>
      </c>
      <c r="DL127" s="101" t="str">
        <f t="shared" si="44"/>
        <v/>
      </c>
      <c r="DM127" s="101" t="str">
        <f t="shared" si="44"/>
        <v/>
      </c>
      <c r="DN127" s="101" t="str">
        <f t="shared" si="44"/>
        <v/>
      </c>
      <c r="DO127" s="101" t="str">
        <f t="shared" si="45"/>
        <v/>
      </c>
      <c r="DP127" s="367" t="str">
        <f t="shared" si="46"/>
        <v/>
      </c>
      <c r="DQ127" s="367" t="str">
        <f t="shared" si="47"/>
        <v/>
      </c>
    </row>
    <row r="128" spans="1:121" s="367" customFormat="1" hidden="1" x14ac:dyDescent="0.15">
      <c r="B128" s="13"/>
      <c r="BB128" s="325"/>
      <c r="BC128" s="325"/>
      <c r="BD128" s="325"/>
      <c r="BE128" s="325"/>
      <c r="BF128" s="325"/>
      <c r="CJ128" s="326"/>
      <c r="CK128" s="326"/>
      <c r="CL128" s="326"/>
      <c r="CM128" s="326" t="str">
        <f t="shared" si="40"/>
        <v/>
      </c>
      <c r="CN128" s="326"/>
      <c r="CO128" s="326" t="s">
        <v>14</v>
      </c>
      <c r="CP128" s="326" t="str">
        <f t="shared" si="42"/>
        <v>E</v>
      </c>
      <c r="CQ128" s="101">
        <v>1</v>
      </c>
      <c r="CR128" s="101">
        <v>2</v>
      </c>
      <c r="CS128" s="101">
        <v>3</v>
      </c>
      <c r="CT128" s="101">
        <v>4</v>
      </c>
      <c r="CU128" s="101">
        <v>5</v>
      </c>
      <c r="CV128" s="101">
        <v>6</v>
      </c>
      <c r="CW128" s="101">
        <v>7</v>
      </c>
      <c r="CX128" s="101">
        <v>8</v>
      </c>
      <c r="CY128" s="101">
        <v>9</v>
      </c>
      <c r="CZ128" s="101">
        <v>10</v>
      </c>
      <c r="DA128" s="101">
        <v>11</v>
      </c>
      <c r="DB128" s="101">
        <v>12</v>
      </c>
      <c r="DC128" s="101">
        <v>13</v>
      </c>
      <c r="DD128" s="101">
        <v>14</v>
      </c>
      <c r="DE128" s="101">
        <v>15</v>
      </c>
      <c r="DF128" s="101">
        <v>16</v>
      </c>
      <c r="DG128" s="101">
        <v>17</v>
      </c>
      <c r="DH128" s="101">
        <v>18</v>
      </c>
      <c r="DI128" s="101">
        <v>19</v>
      </c>
      <c r="DJ128" s="101">
        <v>20</v>
      </c>
      <c r="DK128" s="101">
        <v>21</v>
      </c>
      <c r="DL128" s="101">
        <v>22</v>
      </c>
      <c r="DM128" s="101">
        <v>23</v>
      </c>
      <c r="DN128" s="101">
        <v>24</v>
      </c>
      <c r="DO128" s="101" t="str">
        <f t="shared" si="45"/>
        <v>BD</v>
      </c>
      <c r="DP128" s="367" t="s">
        <v>468</v>
      </c>
      <c r="DQ128" s="367" t="str">
        <f t="shared" si="47"/>
        <v>E</v>
      </c>
    </row>
    <row r="129" spans="2:119" s="367" customFormat="1" hidden="1" x14ac:dyDescent="0.15">
      <c r="B129" s="13"/>
      <c r="BB129" s="325"/>
      <c r="BC129" s="325"/>
      <c r="BD129" s="325"/>
      <c r="BE129" s="325"/>
      <c r="BF129" s="325"/>
      <c r="CQ129" s="326"/>
      <c r="CR129" s="326"/>
      <c r="CS129" s="326"/>
      <c r="CT129" s="326"/>
      <c r="CU129" s="326"/>
      <c r="CV129" s="326"/>
      <c r="CW129" s="326"/>
      <c r="CX129" s="326"/>
      <c r="CY129" s="326"/>
      <c r="CZ129" s="326"/>
      <c r="DA129" s="326"/>
      <c r="DB129" s="326"/>
      <c r="DC129" s="326"/>
      <c r="DD129" s="326"/>
      <c r="DE129" s="326"/>
      <c r="DF129" s="326"/>
      <c r="DG129" s="326"/>
      <c r="DH129" s="326"/>
      <c r="DI129" s="326"/>
      <c r="DJ129" s="326"/>
      <c r="DK129" s="326"/>
      <c r="DL129" s="326"/>
      <c r="DM129" s="326"/>
      <c r="DN129" s="326"/>
      <c r="DO129" s="326"/>
    </row>
    <row r="130" spans="2:119" s="367" customFormat="1" hidden="1" x14ac:dyDescent="0.15">
      <c r="B130" s="13"/>
      <c r="BB130" s="325"/>
      <c r="BC130" s="325"/>
      <c r="BD130" s="325"/>
      <c r="BE130" s="325"/>
      <c r="BF130" s="325"/>
      <c r="CQ130" s="326"/>
      <c r="CR130" s="326"/>
      <c r="CS130" s="326"/>
      <c r="CT130" s="326"/>
      <c r="CU130" s="326"/>
      <c r="CV130" s="326"/>
      <c r="CW130" s="326"/>
      <c r="CX130" s="326"/>
      <c r="CY130" s="326"/>
      <c r="CZ130" s="326"/>
      <c r="DA130" s="326"/>
      <c r="DB130" s="326"/>
      <c r="DC130" s="326"/>
      <c r="DD130" s="326"/>
      <c r="DE130" s="326"/>
      <c r="DF130" s="326"/>
      <c r="DG130" s="326"/>
      <c r="DH130" s="326"/>
      <c r="DI130" s="326"/>
      <c r="DJ130" s="326"/>
      <c r="DK130" s="326"/>
      <c r="DL130" s="326"/>
      <c r="DM130" s="326"/>
      <c r="DN130" s="326"/>
      <c r="DO130" s="326"/>
    </row>
    <row r="131" spans="2:119" s="367" customFormat="1" x14ac:dyDescent="0.15">
      <c r="B131" s="13"/>
      <c r="BB131" s="325"/>
      <c r="BC131" s="325"/>
      <c r="BD131" s="325"/>
      <c r="BE131" s="325"/>
      <c r="BF131" s="325"/>
      <c r="CJ131" s="326"/>
      <c r="CK131" s="326"/>
      <c r="CL131" s="326"/>
      <c r="CM131" s="326"/>
      <c r="CN131" s="326"/>
      <c r="CO131" s="326"/>
      <c r="CP131" s="326"/>
      <c r="CQ131" s="326"/>
      <c r="CR131" s="326"/>
      <c r="CS131" s="326"/>
      <c r="CT131" s="326"/>
      <c r="CU131" s="326"/>
      <c r="CV131" s="326"/>
      <c r="CW131" s="326"/>
      <c r="CX131" s="326"/>
      <c r="CY131" s="326"/>
      <c r="CZ131" s="326"/>
      <c r="DA131" s="326"/>
      <c r="DB131" s="326"/>
      <c r="DC131" s="326"/>
      <c r="DD131" s="326"/>
      <c r="DE131" s="326"/>
      <c r="DF131" s="326"/>
      <c r="DG131" s="326"/>
      <c r="DH131" s="326"/>
      <c r="DI131" s="326"/>
      <c r="DJ131" s="326"/>
      <c r="DK131" s="326"/>
      <c r="DL131" s="326"/>
      <c r="DM131" s="326"/>
      <c r="DN131" s="326"/>
      <c r="DO131" s="326"/>
    </row>
    <row r="132" spans="2:119" s="367" customFormat="1" x14ac:dyDescent="0.15">
      <c r="B132" s="72"/>
      <c r="BB132" s="325"/>
      <c r="BC132" s="325"/>
      <c r="BD132" s="325"/>
      <c r="BE132" s="325"/>
      <c r="BF132" s="325"/>
      <c r="CQ132" s="326"/>
      <c r="CR132" s="326"/>
      <c r="CS132" s="326"/>
      <c r="CT132" s="326"/>
      <c r="CU132" s="326"/>
      <c r="CV132" s="326"/>
      <c r="CW132" s="326"/>
      <c r="CX132" s="326"/>
      <c r="CY132" s="326"/>
      <c r="CZ132" s="326"/>
      <c r="DA132" s="326"/>
      <c r="DB132" s="326"/>
      <c r="DC132" s="326"/>
      <c r="DD132" s="326"/>
      <c r="DE132" s="326"/>
      <c r="DF132" s="326"/>
      <c r="DG132" s="326"/>
      <c r="DH132" s="326"/>
      <c r="DI132" s="326"/>
      <c r="DJ132" s="326"/>
      <c r="DK132" s="326"/>
      <c r="DL132" s="326"/>
      <c r="DM132" s="326"/>
      <c r="DN132" s="326"/>
      <c r="DO132" s="326"/>
    </row>
    <row r="133" spans="2:119" s="367" customFormat="1" x14ac:dyDescent="0.15">
      <c r="B133" s="31"/>
      <c r="BB133" s="325"/>
      <c r="BC133" s="325"/>
      <c r="BD133" s="325"/>
      <c r="BE133" s="325"/>
      <c r="BF133" s="325"/>
      <c r="CQ133" s="326"/>
      <c r="CR133" s="326"/>
      <c r="CS133" s="326"/>
      <c r="CT133" s="326"/>
      <c r="CU133" s="326"/>
      <c r="CV133" s="326"/>
      <c r="CW133" s="326"/>
      <c r="CX133" s="326"/>
      <c r="CY133" s="326"/>
      <c r="CZ133" s="326"/>
      <c r="DA133" s="326"/>
      <c r="DB133" s="326"/>
      <c r="DC133" s="326"/>
      <c r="DD133" s="326"/>
      <c r="DE133" s="326"/>
      <c r="DF133" s="326"/>
      <c r="DG133" s="326"/>
      <c r="DH133" s="326"/>
      <c r="DI133" s="326"/>
      <c r="DJ133" s="326"/>
      <c r="DK133" s="326"/>
      <c r="DL133" s="326"/>
      <c r="DM133" s="326"/>
      <c r="DN133" s="326"/>
      <c r="DO133" s="326"/>
    </row>
    <row r="134" spans="2:119" s="367" customFormat="1" x14ac:dyDescent="0.15">
      <c r="B134" s="327"/>
      <c r="R134" s="98"/>
      <c r="S134" s="98"/>
      <c r="BB134" s="325"/>
      <c r="BC134" s="325"/>
      <c r="BD134" s="325"/>
      <c r="BE134" s="325"/>
      <c r="BF134" s="325"/>
      <c r="CQ134" s="326"/>
      <c r="CR134" s="326"/>
      <c r="CS134" s="326"/>
      <c r="CT134" s="326"/>
      <c r="CU134" s="326"/>
      <c r="CV134" s="326"/>
      <c r="CW134" s="326"/>
      <c r="CX134" s="326"/>
      <c r="CY134" s="326"/>
      <c r="CZ134" s="326"/>
      <c r="DA134" s="326"/>
      <c r="DB134" s="326"/>
      <c r="DC134" s="326"/>
      <c r="DD134" s="326"/>
      <c r="DE134" s="326"/>
      <c r="DF134" s="326"/>
      <c r="DG134" s="326"/>
      <c r="DH134" s="326"/>
      <c r="DI134" s="326"/>
      <c r="DJ134" s="326"/>
      <c r="DK134" s="326"/>
      <c r="DL134" s="326"/>
      <c r="DM134" s="326"/>
      <c r="DN134" s="326"/>
      <c r="DO134" s="326"/>
    </row>
    <row r="135" spans="2:119" s="367" customFormat="1" x14ac:dyDescent="0.15">
      <c r="B135" s="327"/>
      <c r="C135" s="13"/>
      <c r="D135" s="13"/>
      <c r="E135" s="13"/>
      <c r="F135" s="13"/>
      <c r="G135" s="13"/>
      <c r="H135" s="13"/>
      <c r="I135" s="13"/>
      <c r="J135" s="13"/>
      <c r="K135" s="13"/>
      <c r="L135" s="13"/>
      <c r="M135" s="13"/>
      <c r="N135" s="13"/>
      <c r="O135" s="13"/>
      <c r="R135" s="98"/>
      <c r="S135" s="98"/>
      <c r="BB135" s="325"/>
      <c r="BC135" s="325"/>
      <c r="BD135" s="325"/>
      <c r="BE135" s="325"/>
      <c r="BF135" s="325"/>
      <c r="CQ135" s="326"/>
      <c r="CR135" s="326"/>
      <c r="CS135" s="326"/>
      <c r="CT135" s="326"/>
      <c r="CU135" s="326"/>
      <c r="CV135" s="326"/>
      <c r="CW135" s="326"/>
      <c r="CX135" s="326"/>
      <c r="CY135" s="326"/>
      <c r="CZ135" s="326"/>
      <c r="DA135" s="326"/>
      <c r="DB135" s="326"/>
      <c r="DC135" s="326"/>
      <c r="DD135" s="326"/>
      <c r="DE135" s="326"/>
      <c r="DF135" s="326"/>
      <c r="DG135" s="326"/>
      <c r="DH135" s="326"/>
      <c r="DI135" s="326"/>
      <c r="DJ135" s="326"/>
      <c r="DK135" s="326"/>
      <c r="DL135" s="326"/>
      <c r="DM135" s="326"/>
      <c r="DN135" s="326"/>
      <c r="DO135" s="326"/>
    </row>
    <row r="136" spans="2:119" s="367" customFormat="1" ht="32.25" x14ac:dyDescent="0.15">
      <c r="B136" s="327"/>
      <c r="C136" s="13"/>
      <c r="D136" s="13"/>
      <c r="E136" s="13"/>
      <c r="F136" s="13"/>
      <c r="G136" s="13"/>
      <c r="H136" s="13"/>
      <c r="I136" s="13"/>
      <c r="J136" s="13"/>
      <c r="K136" s="13"/>
      <c r="L136" s="13"/>
      <c r="M136" s="13"/>
      <c r="N136" s="13"/>
      <c r="O136" s="13"/>
      <c r="R136" s="98"/>
      <c r="S136" s="98"/>
      <c r="T136" s="101"/>
      <c r="U136" s="328"/>
      <c r="V136" s="328"/>
      <c r="W136" s="328"/>
      <c r="X136" s="328"/>
      <c r="Y136" s="328"/>
      <c r="Z136" s="101"/>
      <c r="AA136" s="329"/>
      <c r="AB136" s="329"/>
      <c r="AC136" s="329"/>
      <c r="AD136" s="98"/>
      <c r="AE136" s="329"/>
      <c r="AF136" s="329"/>
      <c r="AG136" s="329"/>
      <c r="AH136" s="329"/>
      <c r="AI136" s="329"/>
      <c r="AJ136" s="98"/>
      <c r="AK136" s="329"/>
      <c r="AL136" s="329"/>
      <c r="AM136" s="329"/>
      <c r="AN136" s="329"/>
      <c r="AO136" s="329"/>
      <c r="AP136" s="330"/>
      <c r="BB136" s="325"/>
      <c r="BC136" s="325"/>
      <c r="BD136" s="325"/>
      <c r="BE136" s="325"/>
      <c r="BF136" s="325"/>
      <c r="CQ136" s="326"/>
      <c r="CR136" s="326"/>
      <c r="CS136" s="326"/>
      <c r="CT136" s="326"/>
      <c r="CU136" s="326"/>
      <c r="CV136" s="326"/>
      <c r="CW136" s="326"/>
      <c r="CX136" s="326"/>
      <c r="CY136" s="326"/>
      <c r="CZ136" s="326"/>
      <c r="DA136" s="326"/>
      <c r="DB136" s="326"/>
      <c r="DC136" s="326"/>
      <c r="DD136" s="326"/>
      <c r="DE136" s="326"/>
      <c r="DF136" s="326"/>
      <c r="DG136" s="326"/>
      <c r="DH136" s="326"/>
      <c r="DI136" s="326"/>
      <c r="DJ136" s="326"/>
      <c r="DK136" s="326"/>
      <c r="DL136" s="326"/>
      <c r="DM136" s="326"/>
      <c r="DN136" s="326"/>
      <c r="DO136" s="326"/>
    </row>
    <row r="137" spans="2:119" s="367" customFormat="1" ht="32.25" x14ac:dyDescent="0.15">
      <c r="C137" s="13"/>
      <c r="D137" s="13"/>
      <c r="E137" s="13"/>
      <c r="F137" s="13"/>
      <c r="G137" s="13"/>
      <c r="H137" s="13"/>
      <c r="I137" s="13"/>
      <c r="J137" s="13"/>
      <c r="K137" s="13"/>
      <c r="L137" s="43"/>
      <c r="M137" s="43"/>
      <c r="N137" s="331"/>
      <c r="O137" s="326"/>
      <c r="P137" s="382"/>
      <c r="Q137" s="382"/>
      <c r="R137" s="98"/>
      <c r="S137" s="98"/>
      <c r="T137" s="101"/>
      <c r="U137" s="328"/>
      <c r="V137" s="328"/>
      <c r="W137" s="328"/>
      <c r="X137" s="328"/>
      <c r="Y137" s="328"/>
      <c r="Z137" s="101"/>
      <c r="AA137" s="329"/>
      <c r="AB137" s="329"/>
      <c r="AC137" s="329"/>
      <c r="AD137" s="98"/>
      <c r="AE137" s="329"/>
      <c r="AF137" s="329"/>
      <c r="AG137" s="329"/>
      <c r="AH137" s="329"/>
      <c r="AI137" s="329"/>
      <c r="AJ137" s="98"/>
      <c r="AK137" s="329"/>
      <c r="AL137" s="329"/>
      <c r="AM137" s="329"/>
      <c r="AN137" s="329"/>
      <c r="AO137" s="329"/>
      <c r="AP137" s="330"/>
      <c r="BB137" s="325"/>
      <c r="BC137" s="325"/>
      <c r="BD137" s="325"/>
      <c r="BE137" s="325"/>
      <c r="BF137" s="325"/>
      <c r="CQ137" s="326"/>
      <c r="CR137" s="326"/>
      <c r="CS137" s="326"/>
      <c r="CT137" s="326"/>
      <c r="CU137" s="326"/>
      <c r="CV137" s="326"/>
      <c r="CW137" s="326"/>
      <c r="CX137" s="326"/>
      <c r="CY137" s="326"/>
      <c r="CZ137" s="326"/>
      <c r="DA137" s="326"/>
      <c r="DB137" s="326"/>
      <c r="DC137" s="326"/>
      <c r="DD137" s="326"/>
      <c r="DE137" s="326"/>
      <c r="DF137" s="326"/>
      <c r="DG137" s="326"/>
      <c r="DH137" s="326"/>
      <c r="DI137" s="326"/>
      <c r="DJ137" s="326"/>
      <c r="DK137" s="326"/>
      <c r="DL137" s="326"/>
      <c r="DM137" s="326"/>
      <c r="DN137" s="326"/>
      <c r="DO137" s="326"/>
    </row>
    <row r="138" spans="2:119" s="367" customFormat="1" x14ac:dyDescent="0.15">
      <c r="BB138" s="325"/>
      <c r="BC138" s="325"/>
      <c r="BD138" s="325"/>
      <c r="BE138" s="325"/>
      <c r="BF138" s="325"/>
      <c r="CQ138" s="326"/>
      <c r="CR138" s="326"/>
      <c r="CS138" s="326"/>
      <c r="CT138" s="326"/>
      <c r="CU138" s="326"/>
      <c r="CV138" s="326"/>
      <c r="CW138" s="326"/>
      <c r="CX138" s="326"/>
      <c r="CY138" s="326"/>
      <c r="CZ138" s="326"/>
      <c r="DA138" s="326"/>
      <c r="DB138" s="326"/>
      <c r="DC138" s="326"/>
      <c r="DD138" s="326"/>
      <c r="DE138" s="326"/>
      <c r="DF138" s="326"/>
      <c r="DG138" s="326"/>
      <c r="DH138" s="326"/>
      <c r="DI138" s="326"/>
      <c r="DJ138" s="326"/>
      <c r="DK138" s="326"/>
      <c r="DL138" s="326"/>
      <c r="DM138" s="326"/>
      <c r="DN138" s="326"/>
      <c r="DO138" s="326"/>
    </row>
    <row r="139" spans="2:119" s="367" customFormat="1" ht="17.25" x14ac:dyDescent="0.15">
      <c r="C139" s="72"/>
      <c r="D139" s="72"/>
      <c r="E139" s="72"/>
      <c r="F139" s="35"/>
      <c r="G139" s="35"/>
      <c r="H139" s="35"/>
      <c r="I139" s="35"/>
      <c r="J139" s="35"/>
      <c r="K139" s="35"/>
      <c r="L139" s="35"/>
      <c r="M139" s="35"/>
      <c r="N139" s="35"/>
      <c r="O139" s="35"/>
      <c r="P139" s="35"/>
      <c r="Q139" s="35"/>
      <c r="S139" s="72"/>
      <c r="T139" s="72"/>
      <c r="U139" s="72"/>
      <c r="V139" s="72"/>
      <c r="Y139" s="72"/>
      <c r="Z139" s="72"/>
      <c r="AA139" s="72"/>
      <c r="AB139" s="72"/>
      <c r="AC139" s="35"/>
      <c r="AD139" s="35"/>
      <c r="AE139" s="35"/>
      <c r="AF139" s="35"/>
      <c r="AG139" s="35"/>
      <c r="AH139" s="35"/>
      <c r="AI139" s="35"/>
      <c r="AJ139" s="35"/>
      <c r="AK139" s="35"/>
      <c r="AL139" s="35"/>
      <c r="AM139" s="35"/>
      <c r="AN139" s="35"/>
      <c r="AO139" s="35"/>
      <c r="BB139" s="325"/>
      <c r="BC139" s="325"/>
      <c r="BD139" s="325"/>
      <c r="BE139" s="325"/>
      <c r="BF139" s="325"/>
      <c r="CQ139" s="326"/>
      <c r="CR139" s="326"/>
      <c r="CS139" s="326"/>
      <c r="CT139" s="326"/>
      <c r="CU139" s="326"/>
      <c r="CV139" s="326"/>
      <c r="CW139" s="326"/>
      <c r="CX139" s="326"/>
      <c r="CY139" s="326"/>
      <c r="CZ139" s="326"/>
      <c r="DA139" s="326"/>
      <c r="DB139" s="326"/>
      <c r="DC139" s="326"/>
      <c r="DD139" s="326"/>
      <c r="DE139" s="326"/>
      <c r="DF139" s="326"/>
      <c r="DG139" s="326"/>
      <c r="DH139" s="326"/>
      <c r="DI139" s="326"/>
      <c r="DJ139" s="326"/>
      <c r="DK139" s="326"/>
      <c r="DL139" s="326"/>
      <c r="DM139" s="326"/>
      <c r="DN139" s="326"/>
      <c r="DO139" s="326"/>
    </row>
    <row r="140" spans="2:119" s="367" customFormat="1" ht="17.25" x14ac:dyDescent="0.15">
      <c r="C140" s="31"/>
      <c r="D140" s="31"/>
      <c r="E140" s="31"/>
      <c r="F140" s="106"/>
      <c r="G140" s="106"/>
      <c r="H140" s="106"/>
      <c r="I140" s="106"/>
      <c r="J140" s="106"/>
      <c r="K140" s="106"/>
      <c r="L140" s="106"/>
      <c r="M140" s="106"/>
      <c r="N140" s="106"/>
      <c r="O140" s="106"/>
      <c r="P140" s="106"/>
      <c r="Q140" s="106"/>
      <c r="S140" s="31"/>
      <c r="T140" s="31"/>
      <c r="U140" s="31"/>
      <c r="V140" s="31"/>
      <c r="W140" s="381"/>
      <c r="Y140" s="31"/>
      <c r="Z140" s="31"/>
      <c r="AA140" s="31"/>
      <c r="AB140" s="31"/>
      <c r="AC140" s="107"/>
      <c r="AD140" s="107"/>
      <c r="AE140" s="107"/>
      <c r="AF140" s="107"/>
      <c r="AG140" s="107"/>
      <c r="AH140" s="107"/>
      <c r="AI140" s="107"/>
      <c r="AJ140" s="107"/>
      <c r="AK140" s="107"/>
      <c r="AL140" s="107"/>
      <c r="AM140" s="107"/>
      <c r="AN140" s="107"/>
      <c r="AO140" s="107"/>
      <c r="BB140" s="325"/>
      <c r="BC140" s="325"/>
      <c r="BD140" s="325"/>
      <c r="BE140" s="325"/>
      <c r="BF140" s="325"/>
      <c r="CQ140" s="326"/>
      <c r="CR140" s="326"/>
      <c r="CS140" s="326"/>
      <c r="CT140" s="326"/>
      <c r="CU140" s="326"/>
      <c r="CV140" s="326"/>
      <c r="CW140" s="326"/>
      <c r="CX140" s="326"/>
      <c r="CY140" s="326"/>
      <c r="CZ140" s="326"/>
      <c r="DA140" s="326"/>
      <c r="DB140" s="326"/>
      <c r="DC140" s="326"/>
      <c r="DD140" s="326"/>
      <c r="DE140" s="326"/>
      <c r="DF140" s="326"/>
      <c r="DG140" s="326"/>
      <c r="DH140" s="326"/>
      <c r="DI140" s="326"/>
      <c r="DJ140" s="326"/>
      <c r="DK140" s="326"/>
      <c r="DL140" s="326"/>
      <c r="DM140" s="326"/>
      <c r="DN140" s="326"/>
      <c r="DO140" s="326"/>
    </row>
    <row r="141" spans="2:119" s="367" customFormat="1" x14ac:dyDescent="0.15">
      <c r="C141" s="327"/>
      <c r="D141" s="327"/>
      <c r="E141" s="327"/>
      <c r="F141" s="327"/>
      <c r="G141" s="327"/>
      <c r="H141" s="327"/>
      <c r="I141" s="327"/>
      <c r="K141" s="383"/>
      <c r="L141" s="383"/>
      <c r="M141" s="383"/>
      <c r="N141" s="383"/>
      <c r="O141" s="383"/>
      <c r="P141" s="383"/>
      <c r="Q141" s="383"/>
      <c r="R141" s="383"/>
      <c r="S141" s="383"/>
      <c r="T141" s="383"/>
      <c r="U141" s="383"/>
      <c r="V141" s="383"/>
      <c r="W141" s="383"/>
      <c r="X141" s="383"/>
      <c r="Y141" s="383"/>
      <c r="Z141" s="383"/>
      <c r="AA141" s="383"/>
      <c r="AB141" s="383"/>
      <c r="AC141" s="383"/>
      <c r="AD141" s="383"/>
      <c r="AE141" s="383"/>
      <c r="AF141" s="383"/>
      <c r="AG141" s="383"/>
      <c r="AH141" s="383"/>
      <c r="AI141" s="384"/>
      <c r="AJ141" s="98"/>
      <c r="AK141" s="98"/>
      <c r="AL141" s="98"/>
      <c r="AM141" s="98"/>
      <c r="AN141" s="98"/>
      <c r="AO141" s="98"/>
      <c r="BB141" s="325"/>
      <c r="BC141" s="325"/>
      <c r="BD141" s="325"/>
      <c r="BE141" s="325"/>
      <c r="BF141" s="325"/>
      <c r="CQ141" s="326"/>
      <c r="CR141" s="326"/>
      <c r="CS141" s="326"/>
      <c r="CT141" s="326"/>
      <c r="CU141" s="326"/>
      <c r="CV141" s="326"/>
      <c r="CW141" s="326"/>
      <c r="CX141" s="326"/>
      <c r="CY141" s="326"/>
      <c r="CZ141" s="326"/>
      <c r="DA141" s="326"/>
      <c r="DB141" s="326"/>
      <c r="DC141" s="326"/>
      <c r="DD141" s="326"/>
      <c r="DE141" s="326"/>
      <c r="DF141" s="326"/>
      <c r="DG141" s="326"/>
      <c r="DH141" s="326"/>
      <c r="DI141" s="326"/>
      <c r="DJ141" s="326"/>
      <c r="DK141" s="326"/>
      <c r="DL141" s="326"/>
      <c r="DM141" s="326"/>
      <c r="DN141" s="326"/>
      <c r="DO141" s="326"/>
    </row>
    <row r="142" spans="2:119" s="367" customFormat="1" ht="14.25" x14ac:dyDescent="0.15">
      <c r="C142" s="327"/>
      <c r="D142" s="332"/>
      <c r="E142" s="332"/>
      <c r="F142" s="327"/>
      <c r="G142" s="327"/>
      <c r="H142" s="327"/>
      <c r="I142" s="327"/>
      <c r="J142" s="13"/>
      <c r="K142" s="70"/>
      <c r="L142" s="70"/>
      <c r="M142" s="70"/>
      <c r="N142" s="70"/>
      <c r="O142" s="70"/>
      <c r="P142" s="70"/>
      <c r="Q142" s="70"/>
      <c r="R142" s="70"/>
      <c r="S142" s="70"/>
      <c r="T142" s="70"/>
      <c r="U142" s="70"/>
      <c r="V142" s="70"/>
      <c r="W142" s="70"/>
      <c r="X142" s="70"/>
      <c r="Y142" s="70"/>
      <c r="Z142" s="70"/>
      <c r="AA142" s="70"/>
      <c r="AB142" s="70"/>
      <c r="AC142" s="70"/>
      <c r="AD142" s="70"/>
      <c r="AE142" s="70"/>
      <c r="AF142" s="70"/>
      <c r="AG142" s="70"/>
      <c r="AH142" s="70"/>
      <c r="AI142" s="13"/>
      <c r="AP142" s="13"/>
      <c r="BB142" s="325"/>
      <c r="BC142" s="325"/>
      <c r="BD142" s="325"/>
      <c r="BE142" s="325"/>
      <c r="BF142" s="325"/>
      <c r="CQ142" s="326"/>
      <c r="CR142" s="326"/>
      <c r="CS142" s="326"/>
      <c r="CT142" s="326"/>
      <c r="CU142" s="326"/>
      <c r="CV142" s="326"/>
      <c r="CW142" s="326"/>
      <c r="CX142" s="326"/>
      <c r="CY142" s="326"/>
      <c r="CZ142" s="326"/>
      <c r="DA142" s="326"/>
      <c r="DB142" s="326"/>
      <c r="DC142" s="326"/>
      <c r="DD142" s="326"/>
      <c r="DE142" s="326"/>
      <c r="DF142" s="326"/>
      <c r="DG142" s="326"/>
      <c r="DH142" s="326"/>
      <c r="DI142" s="326"/>
      <c r="DJ142" s="326"/>
      <c r="DK142" s="326"/>
      <c r="DL142" s="326"/>
      <c r="DM142" s="326"/>
      <c r="DN142" s="326"/>
      <c r="DO142" s="326"/>
    </row>
    <row r="143" spans="2:119" s="367" customFormat="1" ht="14.25" x14ac:dyDescent="0.15">
      <c r="C143" s="327"/>
      <c r="D143" s="332"/>
      <c r="E143" s="332"/>
      <c r="F143" s="327"/>
      <c r="G143" s="327"/>
      <c r="H143" s="327"/>
      <c r="I143" s="327"/>
      <c r="J143" s="13"/>
      <c r="AI143" s="13"/>
      <c r="AP143" s="13"/>
      <c r="BB143" s="325"/>
      <c r="BC143" s="325"/>
      <c r="BD143" s="325"/>
      <c r="BE143" s="325"/>
      <c r="BF143" s="325"/>
      <c r="CQ143" s="326"/>
      <c r="CR143" s="326"/>
      <c r="CS143" s="326"/>
      <c r="CT143" s="326"/>
      <c r="CU143" s="326"/>
      <c r="CV143" s="326"/>
      <c r="CW143" s="326"/>
      <c r="CX143" s="326"/>
      <c r="CY143" s="326"/>
      <c r="CZ143" s="326"/>
      <c r="DA143" s="326"/>
      <c r="DB143" s="326"/>
      <c r="DC143" s="326"/>
      <c r="DD143" s="326"/>
      <c r="DE143" s="326"/>
      <c r="DF143" s="326"/>
      <c r="DG143" s="326"/>
      <c r="DH143" s="326"/>
      <c r="DI143" s="326"/>
      <c r="DJ143" s="326"/>
      <c r="DK143" s="326"/>
      <c r="DL143" s="326"/>
      <c r="DM143" s="326"/>
      <c r="DN143" s="326"/>
      <c r="DO143" s="326"/>
    </row>
    <row r="144" spans="2:119" s="367" customFormat="1" x14ac:dyDescent="0.15">
      <c r="J144" s="13"/>
      <c r="AI144" s="13"/>
      <c r="AJ144" s="13"/>
      <c r="AK144" s="13"/>
      <c r="AL144" s="13"/>
      <c r="AM144" s="13"/>
      <c r="AN144" s="13"/>
      <c r="AO144" s="13"/>
      <c r="BB144" s="325"/>
      <c r="BC144" s="325"/>
      <c r="BD144" s="325"/>
      <c r="BE144" s="325"/>
      <c r="BF144" s="325"/>
      <c r="CQ144" s="326"/>
      <c r="CR144" s="326"/>
      <c r="CS144" s="326"/>
      <c r="CT144" s="326"/>
      <c r="CU144" s="326"/>
      <c r="CV144" s="326"/>
      <c r="CW144" s="326"/>
      <c r="CX144" s="326"/>
      <c r="CY144" s="326"/>
      <c r="CZ144" s="326"/>
      <c r="DA144" s="326"/>
      <c r="DB144" s="326"/>
      <c r="DC144" s="326"/>
      <c r="DD144" s="326"/>
      <c r="DE144" s="326"/>
      <c r="DF144" s="326"/>
      <c r="DG144" s="326"/>
      <c r="DH144" s="326"/>
      <c r="DI144" s="326"/>
      <c r="DJ144" s="326"/>
      <c r="DK144" s="326"/>
      <c r="DL144" s="326"/>
      <c r="DM144" s="326"/>
      <c r="DN144" s="326"/>
      <c r="DO144" s="326"/>
    </row>
    <row r="145" spans="10:119" s="367" customFormat="1" x14ac:dyDescent="0.15">
      <c r="BB145" s="325"/>
      <c r="BC145" s="325"/>
      <c r="BD145" s="325"/>
      <c r="BE145" s="325"/>
      <c r="BF145" s="325"/>
      <c r="CQ145" s="326"/>
      <c r="CR145" s="326"/>
      <c r="CS145" s="326"/>
      <c r="CT145" s="326"/>
      <c r="CU145" s="326"/>
      <c r="CV145" s="326"/>
      <c r="CW145" s="326"/>
      <c r="CX145" s="326"/>
      <c r="CY145" s="326"/>
      <c r="CZ145" s="326"/>
      <c r="DA145" s="326"/>
      <c r="DB145" s="326"/>
      <c r="DC145" s="326"/>
      <c r="DD145" s="326"/>
      <c r="DE145" s="326"/>
      <c r="DF145" s="326"/>
      <c r="DG145" s="326"/>
      <c r="DH145" s="326"/>
      <c r="DI145" s="326"/>
      <c r="DJ145" s="326"/>
      <c r="DK145" s="326"/>
      <c r="DL145" s="326"/>
      <c r="DM145" s="326"/>
      <c r="DN145" s="326"/>
      <c r="DO145" s="326"/>
    </row>
    <row r="146" spans="10:119" s="367" customFormat="1" x14ac:dyDescent="0.15">
      <c r="BB146" s="325"/>
      <c r="BC146" s="325"/>
      <c r="BD146" s="325"/>
      <c r="BE146" s="325"/>
      <c r="BF146" s="325"/>
      <c r="CQ146" s="326"/>
      <c r="CR146" s="326"/>
      <c r="CS146" s="326"/>
      <c r="CT146" s="326"/>
      <c r="CU146" s="326"/>
      <c r="CV146" s="326"/>
      <c r="CW146" s="326"/>
      <c r="CX146" s="326"/>
      <c r="CY146" s="326"/>
      <c r="CZ146" s="326"/>
      <c r="DA146" s="326"/>
      <c r="DB146" s="326"/>
      <c r="DC146" s="326"/>
      <c r="DD146" s="326"/>
      <c r="DE146" s="326"/>
      <c r="DF146" s="326"/>
      <c r="DG146" s="326"/>
      <c r="DH146" s="326"/>
      <c r="DI146" s="326"/>
      <c r="DJ146" s="326"/>
      <c r="DK146" s="326"/>
      <c r="DL146" s="326"/>
      <c r="DM146" s="326"/>
      <c r="DN146" s="326"/>
      <c r="DO146" s="326"/>
    </row>
    <row r="147" spans="10:119" s="367" customFormat="1" x14ac:dyDescent="0.15">
      <c r="BB147" s="325"/>
      <c r="BC147" s="325"/>
      <c r="BD147" s="325"/>
      <c r="BE147" s="325"/>
      <c r="BF147" s="325"/>
      <c r="CQ147" s="326"/>
      <c r="CR147" s="326"/>
      <c r="CS147" s="326"/>
      <c r="CT147" s="326"/>
      <c r="CU147" s="326"/>
      <c r="CV147" s="326"/>
      <c r="CW147" s="326"/>
      <c r="CX147" s="326"/>
      <c r="CY147" s="326"/>
      <c r="CZ147" s="326"/>
      <c r="DA147" s="326"/>
      <c r="DB147" s="326"/>
      <c r="DC147" s="326"/>
      <c r="DD147" s="326"/>
      <c r="DE147" s="326"/>
      <c r="DF147" s="326"/>
      <c r="DG147" s="326"/>
      <c r="DH147" s="326"/>
      <c r="DI147" s="326"/>
      <c r="DJ147" s="326"/>
      <c r="DK147" s="326"/>
      <c r="DL147" s="326"/>
      <c r="DM147" s="326"/>
      <c r="DN147" s="326"/>
      <c r="DO147" s="326"/>
    </row>
    <row r="148" spans="10:119" s="367" customFormat="1" x14ac:dyDescent="0.15">
      <c r="BB148" s="325"/>
      <c r="BC148" s="325"/>
      <c r="BD148" s="325"/>
      <c r="BE148" s="325"/>
      <c r="BF148" s="325"/>
      <c r="CQ148" s="326"/>
      <c r="CR148" s="326"/>
      <c r="CS148" s="326"/>
      <c r="CT148" s="326"/>
      <c r="CU148" s="326"/>
      <c r="CV148" s="326"/>
      <c r="CW148" s="326"/>
      <c r="CX148" s="326"/>
      <c r="CY148" s="326"/>
      <c r="CZ148" s="326"/>
      <c r="DA148" s="326"/>
      <c r="DB148" s="326"/>
      <c r="DC148" s="326"/>
      <c r="DD148" s="326"/>
      <c r="DE148" s="326"/>
      <c r="DF148" s="326"/>
      <c r="DG148" s="326"/>
      <c r="DH148" s="326"/>
      <c r="DI148" s="326"/>
      <c r="DJ148" s="326"/>
      <c r="DK148" s="326"/>
      <c r="DL148" s="326"/>
      <c r="DM148" s="326"/>
      <c r="DN148" s="326"/>
      <c r="DO148" s="326"/>
    </row>
    <row r="149" spans="10:119" s="367" customFormat="1" x14ac:dyDescent="0.15">
      <c r="BB149" s="325"/>
      <c r="BC149" s="325"/>
      <c r="BD149" s="325"/>
      <c r="BE149" s="325"/>
      <c r="BF149" s="325"/>
      <c r="CQ149" s="326"/>
      <c r="CR149" s="326"/>
      <c r="CS149" s="326"/>
      <c r="CT149" s="326"/>
      <c r="CU149" s="326"/>
      <c r="CV149" s="326"/>
      <c r="CW149" s="326"/>
      <c r="CX149" s="326"/>
      <c r="CY149" s="326"/>
      <c r="CZ149" s="326"/>
      <c r="DA149" s="326"/>
      <c r="DB149" s="326"/>
      <c r="DC149" s="326"/>
      <c r="DD149" s="326"/>
      <c r="DE149" s="326"/>
      <c r="DF149" s="326"/>
      <c r="DG149" s="326"/>
      <c r="DH149" s="326"/>
      <c r="DI149" s="326"/>
      <c r="DJ149" s="326"/>
      <c r="DK149" s="326"/>
      <c r="DL149" s="326"/>
      <c r="DM149" s="326"/>
      <c r="DN149" s="326"/>
      <c r="DO149" s="326"/>
    </row>
    <row r="150" spans="10:119" s="367" customFormat="1" x14ac:dyDescent="0.15">
      <c r="BB150" s="325"/>
      <c r="BC150" s="325"/>
      <c r="BD150" s="325"/>
      <c r="BE150" s="325"/>
      <c r="BF150" s="325"/>
      <c r="CQ150" s="326"/>
      <c r="CR150" s="326"/>
      <c r="CS150" s="326"/>
      <c r="CT150" s="326"/>
      <c r="CU150" s="326"/>
      <c r="CV150" s="326"/>
      <c r="CW150" s="326"/>
      <c r="CX150" s="326"/>
      <c r="CY150" s="326"/>
      <c r="CZ150" s="326"/>
      <c r="DA150" s="326"/>
      <c r="DB150" s="326"/>
      <c r="DC150" s="326"/>
      <c r="DD150" s="326"/>
      <c r="DE150" s="326"/>
      <c r="DF150" s="326"/>
      <c r="DG150" s="326"/>
      <c r="DH150" s="326"/>
      <c r="DI150" s="326"/>
      <c r="DJ150" s="326"/>
      <c r="DK150" s="326"/>
      <c r="DL150" s="326"/>
      <c r="DM150" s="326"/>
      <c r="DN150" s="326"/>
      <c r="DO150" s="326"/>
    </row>
    <row r="151" spans="10:119" s="367" customFormat="1" x14ac:dyDescent="0.15">
      <c r="BB151" s="325"/>
      <c r="BC151" s="325"/>
      <c r="BD151" s="325"/>
      <c r="BE151" s="325"/>
      <c r="BF151" s="325"/>
      <c r="CQ151" s="326"/>
      <c r="CR151" s="326"/>
      <c r="CS151" s="326"/>
      <c r="CT151" s="326"/>
      <c r="CU151" s="326"/>
      <c r="CV151" s="326"/>
      <c r="CW151" s="326"/>
      <c r="CX151" s="326"/>
      <c r="CY151" s="326"/>
      <c r="CZ151" s="326"/>
      <c r="DA151" s="326"/>
      <c r="DB151" s="326"/>
      <c r="DC151" s="326"/>
      <c r="DD151" s="326"/>
      <c r="DE151" s="326"/>
      <c r="DF151" s="326"/>
      <c r="DG151" s="326"/>
      <c r="DH151" s="326"/>
      <c r="DI151" s="326"/>
      <c r="DJ151" s="326"/>
      <c r="DK151" s="326"/>
      <c r="DL151" s="326"/>
      <c r="DM151" s="326"/>
      <c r="DN151" s="326"/>
      <c r="DO151" s="326"/>
    </row>
    <row r="152" spans="10:119" s="367" customFormat="1" x14ac:dyDescent="0.15">
      <c r="BB152" s="325"/>
      <c r="BC152" s="325"/>
      <c r="BD152" s="325"/>
      <c r="BE152" s="325"/>
      <c r="BF152" s="325"/>
      <c r="CQ152" s="326"/>
      <c r="CR152" s="326"/>
      <c r="CS152" s="326"/>
      <c r="CT152" s="326"/>
      <c r="CU152" s="326"/>
      <c r="CV152" s="326"/>
      <c r="CW152" s="326"/>
      <c r="CX152" s="326"/>
      <c r="CY152" s="326"/>
      <c r="CZ152" s="326"/>
      <c r="DA152" s="326"/>
      <c r="DB152" s="326"/>
      <c r="DC152" s="326"/>
      <c r="DD152" s="326"/>
      <c r="DE152" s="326"/>
      <c r="DF152" s="326"/>
      <c r="DG152" s="326"/>
      <c r="DH152" s="326"/>
      <c r="DI152" s="326"/>
      <c r="DJ152" s="326"/>
      <c r="DK152" s="326"/>
      <c r="DL152" s="326"/>
      <c r="DM152" s="326"/>
      <c r="DN152" s="326"/>
      <c r="DO152" s="326"/>
    </row>
    <row r="153" spans="10:119" s="367" customFormat="1" x14ac:dyDescent="0.15">
      <c r="BB153" s="325"/>
      <c r="BC153" s="325"/>
      <c r="BD153" s="325"/>
      <c r="BE153" s="325"/>
      <c r="BF153" s="325"/>
      <c r="CQ153" s="326"/>
      <c r="CR153" s="326"/>
      <c r="CS153" s="326"/>
      <c r="CT153" s="326"/>
      <c r="CU153" s="326"/>
      <c r="CV153" s="326"/>
      <c r="CW153" s="326"/>
      <c r="CX153" s="326"/>
      <c r="CY153" s="326"/>
      <c r="CZ153" s="326"/>
      <c r="DA153" s="326"/>
      <c r="DB153" s="326"/>
      <c r="DC153" s="326"/>
      <c r="DD153" s="326"/>
      <c r="DE153" s="326"/>
      <c r="DF153" s="326"/>
      <c r="DG153" s="326"/>
      <c r="DH153" s="326"/>
      <c r="DI153" s="326"/>
      <c r="DJ153" s="326"/>
      <c r="DK153" s="326"/>
      <c r="DL153" s="326"/>
      <c r="DM153" s="326"/>
      <c r="DN153" s="326"/>
      <c r="DO153" s="326"/>
    </row>
    <row r="154" spans="10:119" s="367" customFormat="1" x14ac:dyDescent="0.15">
      <c r="J154" s="101"/>
      <c r="K154" s="101"/>
      <c r="L154" s="101"/>
      <c r="M154" s="101"/>
      <c r="N154" s="101"/>
      <c r="O154" s="101"/>
      <c r="P154" s="101"/>
      <c r="Q154" s="101"/>
      <c r="R154" s="101"/>
      <c r="S154" s="101"/>
      <c r="T154" s="101"/>
      <c r="U154" s="101"/>
      <c r="V154" s="101"/>
      <c r="W154" s="101"/>
      <c r="X154" s="101"/>
      <c r="Y154" s="101"/>
      <c r="Z154" s="101"/>
      <c r="AA154" s="101"/>
      <c r="AB154" s="101"/>
      <c r="AC154" s="101"/>
      <c r="AD154" s="101"/>
      <c r="AE154" s="101"/>
      <c r="AF154" s="101"/>
      <c r="AG154" s="101"/>
      <c r="AH154" s="101"/>
      <c r="AI154" s="101"/>
      <c r="BB154" s="325"/>
      <c r="BC154" s="325"/>
      <c r="BD154" s="325"/>
      <c r="BE154" s="325"/>
      <c r="BF154" s="325"/>
      <c r="CQ154" s="326"/>
      <c r="CR154" s="326"/>
      <c r="CS154" s="326"/>
      <c r="CT154" s="326"/>
      <c r="CU154" s="326"/>
      <c r="CV154" s="326"/>
      <c r="CW154" s="326"/>
      <c r="CX154" s="326"/>
      <c r="CY154" s="326"/>
      <c r="CZ154" s="326"/>
      <c r="DA154" s="326"/>
      <c r="DB154" s="326"/>
      <c r="DC154" s="326"/>
      <c r="DD154" s="326"/>
      <c r="DE154" s="326"/>
      <c r="DF154" s="326"/>
      <c r="DG154" s="326"/>
      <c r="DH154" s="326"/>
      <c r="DI154" s="326"/>
      <c r="DJ154" s="326"/>
      <c r="DK154" s="326"/>
      <c r="DL154" s="326"/>
      <c r="DM154" s="326"/>
      <c r="DN154" s="326"/>
      <c r="DO154" s="326"/>
    </row>
    <row r="155" spans="10:119" s="367" customFormat="1" x14ac:dyDescent="0.15">
      <c r="J155" s="101"/>
      <c r="K155" s="101"/>
      <c r="L155" s="101"/>
      <c r="M155" s="101"/>
      <c r="N155" s="101"/>
      <c r="O155" s="101"/>
      <c r="P155" s="101"/>
      <c r="Q155" s="101"/>
      <c r="R155" s="101"/>
      <c r="S155" s="101"/>
      <c r="T155" s="101"/>
      <c r="U155" s="101"/>
      <c r="V155" s="101"/>
      <c r="W155" s="101"/>
      <c r="X155" s="101"/>
      <c r="Y155" s="101"/>
      <c r="Z155" s="101"/>
      <c r="AA155" s="101"/>
      <c r="AB155" s="101"/>
      <c r="AC155" s="101"/>
      <c r="AD155" s="101"/>
      <c r="AE155" s="101"/>
      <c r="AF155" s="101"/>
      <c r="AG155" s="101"/>
      <c r="AH155" s="101"/>
      <c r="AI155" s="101"/>
      <c r="BB155" s="325"/>
      <c r="BC155" s="325"/>
      <c r="BD155" s="325"/>
      <c r="BE155" s="325"/>
      <c r="BF155" s="325"/>
      <c r="CQ155" s="326"/>
      <c r="CR155" s="326"/>
      <c r="CS155" s="326"/>
      <c r="CT155" s="326"/>
      <c r="CU155" s="326"/>
      <c r="CV155" s="326"/>
      <c r="CW155" s="326"/>
      <c r="CX155" s="326"/>
      <c r="CY155" s="326"/>
      <c r="CZ155" s="326"/>
      <c r="DA155" s="326"/>
      <c r="DB155" s="326"/>
      <c r="DC155" s="326"/>
      <c r="DD155" s="326"/>
      <c r="DE155" s="326"/>
      <c r="DF155" s="326"/>
      <c r="DG155" s="326"/>
      <c r="DH155" s="326"/>
      <c r="DI155" s="326"/>
      <c r="DJ155" s="326"/>
      <c r="DK155" s="326"/>
      <c r="DL155" s="326"/>
      <c r="DM155" s="326"/>
      <c r="DN155" s="326"/>
      <c r="DO155" s="326"/>
    </row>
    <row r="156" spans="10:119" s="367" customFormat="1" x14ac:dyDescent="0.15">
      <c r="J156" s="101"/>
      <c r="K156" s="101"/>
      <c r="L156" s="101"/>
      <c r="M156" s="101"/>
      <c r="N156" s="101"/>
      <c r="O156" s="101"/>
      <c r="P156" s="101"/>
      <c r="Q156" s="101"/>
      <c r="R156" s="101"/>
      <c r="S156" s="101"/>
      <c r="T156" s="101"/>
      <c r="U156" s="101"/>
      <c r="V156" s="101"/>
      <c r="W156" s="101"/>
      <c r="X156" s="101"/>
      <c r="Y156" s="101"/>
      <c r="Z156" s="101"/>
      <c r="AA156" s="101"/>
      <c r="AB156" s="101"/>
      <c r="AC156" s="101"/>
      <c r="AD156" s="101"/>
      <c r="AE156" s="101"/>
      <c r="AF156" s="101"/>
      <c r="AG156" s="101"/>
      <c r="AH156" s="101"/>
      <c r="AI156" s="101"/>
      <c r="BB156" s="325"/>
      <c r="BC156" s="325"/>
      <c r="BD156" s="325"/>
      <c r="BE156" s="325"/>
      <c r="BF156" s="325"/>
      <c r="CQ156" s="326"/>
      <c r="CR156" s="326"/>
      <c r="CS156" s="326"/>
      <c r="CT156" s="326"/>
      <c r="CU156" s="326"/>
      <c r="CV156" s="326"/>
      <c r="CW156" s="326"/>
      <c r="CX156" s="326"/>
      <c r="CY156" s="326"/>
      <c r="CZ156" s="326"/>
      <c r="DA156" s="326"/>
      <c r="DB156" s="326"/>
      <c r="DC156" s="326"/>
      <c r="DD156" s="326"/>
      <c r="DE156" s="326"/>
      <c r="DF156" s="326"/>
      <c r="DG156" s="326"/>
      <c r="DH156" s="326"/>
      <c r="DI156" s="326"/>
      <c r="DJ156" s="326"/>
      <c r="DK156" s="326"/>
      <c r="DL156" s="326"/>
      <c r="DM156" s="326"/>
      <c r="DN156" s="326"/>
      <c r="DO156" s="326"/>
    </row>
    <row r="157" spans="10:119" s="367" customFormat="1" x14ac:dyDescent="0.15">
      <c r="J157" s="101"/>
      <c r="K157" s="101"/>
      <c r="L157" s="101"/>
      <c r="M157" s="101"/>
      <c r="N157" s="101"/>
      <c r="O157" s="101"/>
      <c r="P157" s="101"/>
      <c r="Q157" s="101"/>
      <c r="R157" s="101"/>
      <c r="S157" s="101"/>
      <c r="T157" s="101"/>
      <c r="U157" s="101"/>
      <c r="V157" s="101"/>
      <c r="W157" s="101"/>
      <c r="X157" s="101"/>
      <c r="Y157" s="101"/>
      <c r="Z157" s="101"/>
      <c r="AA157" s="101"/>
      <c r="AB157" s="101"/>
      <c r="AC157" s="101"/>
      <c r="AD157" s="101"/>
      <c r="AE157" s="101"/>
      <c r="AF157" s="101"/>
      <c r="AG157" s="101"/>
      <c r="AH157" s="101"/>
      <c r="AI157" s="101"/>
      <c r="BB157" s="325"/>
      <c r="BC157" s="325"/>
      <c r="BD157" s="325"/>
      <c r="BE157" s="325"/>
      <c r="BF157" s="325"/>
      <c r="CQ157" s="326"/>
      <c r="CR157" s="326"/>
      <c r="CS157" s="326"/>
      <c r="CT157" s="326"/>
      <c r="CU157" s="326"/>
      <c r="CV157" s="326"/>
      <c r="CW157" s="326"/>
      <c r="CX157" s="326"/>
      <c r="CY157" s="326"/>
      <c r="CZ157" s="326"/>
      <c r="DA157" s="326"/>
      <c r="DB157" s="326"/>
      <c r="DC157" s="326"/>
      <c r="DD157" s="326"/>
      <c r="DE157" s="326"/>
      <c r="DF157" s="326"/>
      <c r="DG157" s="326"/>
      <c r="DH157" s="326"/>
      <c r="DI157" s="326"/>
      <c r="DJ157" s="326"/>
      <c r="DK157" s="326"/>
      <c r="DL157" s="326"/>
      <c r="DM157" s="326"/>
      <c r="DN157" s="326"/>
      <c r="DO157" s="326"/>
    </row>
    <row r="158" spans="10:119" s="367" customFormat="1" x14ac:dyDescent="0.15">
      <c r="J158" s="101"/>
      <c r="K158" s="101"/>
      <c r="L158" s="101"/>
      <c r="M158" s="101"/>
      <c r="N158" s="101"/>
      <c r="O158" s="101"/>
      <c r="P158" s="101"/>
      <c r="Q158" s="101"/>
      <c r="R158" s="101"/>
      <c r="S158" s="101"/>
      <c r="T158" s="101"/>
      <c r="U158" s="101"/>
      <c r="V158" s="101"/>
      <c r="W158" s="101"/>
      <c r="X158" s="101"/>
      <c r="Y158" s="101"/>
      <c r="Z158" s="101"/>
      <c r="AA158" s="101"/>
      <c r="AB158" s="101"/>
      <c r="AC158" s="101"/>
      <c r="AD158" s="101"/>
      <c r="AE158" s="101"/>
      <c r="AF158" s="101"/>
      <c r="AG158" s="101"/>
      <c r="AH158" s="101"/>
      <c r="AI158" s="101"/>
      <c r="BB158" s="325"/>
      <c r="BC158" s="325"/>
      <c r="BD158" s="325"/>
      <c r="BE158" s="325"/>
      <c r="BF158" s="325"/>
      <c r="CQ158" s="326"/>
      <c r="CR158" s="326"/>
      <c r="CS158" s="326"/>
      <c r="CT158" s="326"/>
      <c r="CU158" s="326"/>
      <c r="CV158" s="326"/>
      <c r="CW158" s="326"/>
      <c r="CX158" s="326"/>
      <c r="CY158" s="326"/>
      <c r="CZ158" s="326"/>
      <c r="DA158" s="326"/>
      <c r="DB158" s="326"/>
      <c r="DC158" s="326"/>
      <c r="DD158" s="326"/>
      <c r="DE158" s="326"/>
      <c r="DF158" s="326"/>
      <c r="DG158" s="326"/>
      <c r="DH158" s="326"/>
      <c r="DI158" s="326"/>
      <c r="DJ158" s="326"/>
      <c r="DK158" s="326"/>
      <c r="DL158" s="326"/>
      <c r="DM158" s="326"/>
      <c r="DN158" s="326"/>
      <c r="DO158" s="326"/>
    </row>
    <row r="159" spans="10:119" s="367" customFormat="1" x14ac:dyDescent="0.15">
      <c r="J159" s="101"/>
      <c r="K159" s="101"/>
      <c r="L159" s="101"/>
      <c r="M159" s="101"/>
      <c r="N159" s="101"/>
      <c r="O159" s="101"/>
      <c r="P159" s="101"/>
      <c r="Q159" s="101"/>
      <c r="R159" s="101"/>
      <c r="S159" s="101"/>
      <c r="T159" s="101"/>
      <c r="U159" s="101"/>
      <c r="V159" s="101"/>
      <c r="W159" s="101"/>
      <c r="X159" s="101"/>
      <c r="Y159" s="101"/>
      <c r="Z159" s="101"/>
      <c r="AA159" s="101"/>
      <c r="AB159" s="101"/>
      <c r="AC159" s="101"/>
      <c r="AD159" s="101"/>
      <c r="AE159" s="101"/>
      <c r="AF159" s="101"/>
      <c r="AG159" s="101"/>
      <c r="AH159" s="101"/>
      <c r="AI159" s="101"/>
      <c r="BB159" s="325"/>
      <c r="BC159" s="325"/>
      <c r="BD159" s="325"/>
      <c r="BE159" s="325"/>
      <c r="BF159" s="325"/>
      <c r="CQ159" s="326"/>
      <c r="CR159" s="326"/>
      <c r="CS159" s="326"/>
      <c r="CT159" s="326"/>
      <c r="CU159" s="326"/>
      <c r="CV159" s="326"/>
      <c r="CW159" s="326"/>
      <c r="CX159" s="326"/>
      <c r="CY159" s="326"/>
      <c r="CZ159" s="326"/>
      <c r="DA159" s="326"/>
      <c r="DB159" s="326"/>
      <c r="DC159" s="326"/>
      <c r="DD159" s="326"/>
      <c r="DE159" s="326"/>
      <c r="DF159" s="326"/>
      <c r="DG159" s="326"/>
      <c r="DH159" s="326"/>
      <c r="DI159" s="326"/>
      <c r="DJ159" s="326"/>
      <c r="DK159" s="326"/>
      <c r="DL159" s="326"/>
      <c r="DM159" s="326"/>
      <c r="DN159" s="326"/>
      <c r="DO159" s="326"/>
    </row>
    <row r="160" spans="10:119" s="367" customFormat="1" x14ac:dyDescent="0.15">
      <c r="BB160" s="325"/>
      <c r="BC160" s="325"/>
      <c r="BD160" s="325"/>
      <c r="BE160" s="325"/>
      <c r="BF160" s="325"/>
      <c r="CQ160" s="326"/>
      <c r="CR160" s="326"/>
      <c r="CS160" s="326"/>
      <c r="CT160" s="326"/>
      <c r="CU160" s="326"/>
      <c r="CV160" s="326"/>
      <c r="CW160" s="326"/>
      <c r="CX160" s="326"/>
      <c r="CY160" s="326"/>
      <c r="CZ160" s="326"/>
      <c r="DA160" s="326"/>
      <c r="DB160" s="326"/>
      <c r="DC160" s="326"/>
      <c r="DD160" s="326"/>
      <c r="DE160" s="326"/>
      <c r="DF160" s="326"/>
      <c r="DG160" s="326"/>
      <c r="DH160" s="326"/>
      <c r="DI160" s="326"/>
      <c r="DJ160" s="326"/>
      <c r="DK160" s="326"/>
      <c r="DL160" s="326"/>
      <c r="DM160" s="326"/>
      <c r="DN160" s="326"/>
      <c r="DO160" s="326"/>
    </row>
    <row r="161" spans="54:119" s="367" customFormat="1" x14ac:dyDescent="0.15">
      <c r="BB161" s="325"/>
      <c r="BC161" s="325"/>
      <c r="BD161" s="325"/>
      <c r="BE161" s="325"/>
      <c r="BF161" s="325"/>
      <c r="CQ161" s="326"/>
      <c r="CR161" s="326"/>
      <c r="CS161" s="326"/>
      <c r="CT161" s="326"/>
      <c r="CU161" s="326"/>
      <c r="CV161" s="326"/>
      <c r="CW161" s="326"/>
      <c r="CX161" s="326"/>
      <c r="CY161" s="326"/>
      <c r="CZ161" s="326"/>
      <c r="DA161" s="326"/>
      <c r="DB161" s="326"/>
      <c r="DC161" s="326"/>
      <c r="DD161" s="326"/>
      <c r="DE161" s="326"/>
      <c r="DF161" s="326"/>
      <c r="DG161" s="326"/>
      <c r="DH161" s="326"/>
      <c r="DI161" s="326"/>
      <c r="DJ161" s="326"/>
      <c r="DK161" s="326"/>
      <c r="DL161" s="326"/>
      <c r="DM161" s="326"/>
      <c r="DN161" s="326"/>
      <c r="DO161" s="326"/>
    </row>
    <row r="162" spans="54:119" s="367" customFormat="1" x14ac:dyDescent="0.15">
      <c r="BB162" s="325"/>
      <c r="BC162" s="325"/>
      <c r="BD162" s="325"/>
      <c r="BE162" s="325"/>
      <c r="BF162" s="325"/>
      <c r="CQ162" s="326"/>
      <c r="CR162" s="326"/>
      <c r="CS162" s="326"/>
      <c r="CT162" s="326"/>
      <c r="CU162" s="326"/>
      <c r="CV162" s="326"/>
      <c r="CW162" s="326"/>
      <c r="CX162" s="326"/>
      <c r="CY162" s="326"/>
      <c r="CZ162" s="326"/>
      <c r="DA162" s="326"/>
      <c r="DB162" s="326"/>
      <c r="DC162" s="326"/>
      <c r="DD162" s="326"/>
      <c r="DE162" s="326"/>
      <c r="DF162" s="326"/>
      <c r="DG162" s="326"/>
      <c r="DH162" s="326"/>
      <c r="DI162" s="326"/>
      <c r="DJ162" s="326"/>
      <c r="DK162" s="326"/>
      <c r="DL162" s="326"/>
      <c r="DM162" s="326"/>
      <c r="DN162" s="326"/>
      <c r="DO162" s="326"/>
    </row>
    <row r="163" spans="54:119" s="367" customFormat="1" x14ac:dyDescent="0.15">
      <c r="BB163" s="325"/>
      <c r="BC163" s="325"/>
      <c r="BD163" s="325"/>
      <c r="BE163" s="325"/>
      <c r="BF163" s="325"/>
      <c r="CQ163" s="326"/>
      <c r="CR163" s="326"/>
      <c r="CS163" s="326"/>
      <c r="CT163" s="326"/>
      <c r="CU163" s="326"/>
      <c r="CV163" s="326"/>
      <c r="CW163" s="326"/>
      <c r="CX163" s="326"/>
      <c r="CY163" s="326"/>
      <c r="CZ163" s="326"/>
      <c r="DA163" s="326"/>
      <c r="DB163" s="326"/>
      <c r="DC163" s="326"/>
      <c r="DD163" s="326"/>
      <c r="DE163" s="326"/>
      <c r="DF163" s="326"/>
      <c r="DG163" s="326"/>
      <c r="DH163" s="326"/>
      <c r="DI163" s="326"/>
      <c r="DJ163" s="326"/>
      <c r="DK163" s="326"/>
      <c r="DL163" s="326"/>
      <c r="DM163" s="326"/>
      <c r="DN163" s="326"/>
      <c r="DO163" s="326"/>
    </row>
    <row r="164" spans="54:119" s="367" customFormat="1" x14ac:dyDescent="0.15">
      <c r="BB164" s="325"/>
      <c r="BC164" s="325"/>
      <c r="BD164" s="325"/>
      <c r="BE164" s="325"/>
      <c r="BF164" s="325"/>
      <c r="CQ164" s="326"/>
      <c r="CR164" s="326"/>
      <c r="CS164" s="326"/>
      <c r="CT164" s="326"/>
      <c r="CU164" s="326"/>
      <c r="CV164" s="326"/>
      <c r="CW164" s="326"/>
      <c r="CX164" s="326"/>
      <c r="CY164" s="326"/>
      <c r="CZ164" s="326"/>
      <c r="DA164" s="326"/>
      <c r="DB164" s="326"/>
      <c r="DC164" s="326"/>
      <c r="DD164" s="326"/>
      <c r="DE164" s="326"/>
      <c r="DF164" s="326"/>
      <c r="DG164" s="326"/>
      <c r="DH164" s="326"/>
      <c r="DI164" s="326"/>
      <c r="DJ164" s="326"/>
      <c r="DK164" s="326"/>
      <c r="DL164" s="326"/>
      <c r="DM164" s="326"/>
      <c r="DN164" s="326"/>
      <c r="DO164" s="326"/>
    </row>
    <row r="165" spans="54:119" s="367" customFormat="1" x14ac:dyDescent="0.15">
      <c r="BB165" s="325"/>
      <c r="BC165" s="325"/>
      <c r="BD165" s="325"/>
      <c r="BE165" s="325"/>
      <c r="BF165" s="325"/>
      <c r="CQ165" s="326"/>
      <c r="CR165" s="326"/>
      <c r="CS165" s="326"/>
      <c r="CT165" s="326"/>
      <c r="CU165" s="326"/>
      <c r="CV165" s="326"/>
      <c r="CW165" s="326"/>
      <c r="CX165" s="326"/>
      <c r="CY165" s="326"/>
      <c r="CZ165" s="326"/>
      <c r="DA165" s="326"/>
      <c r="DB165" s="326"/>
      <c r="DC165" s="326"/>
      <c r="DD165" s="326"/>
      <c r="DE165" s="326"/>
      <c r="DF165" s="326"/>
      <c r="DG165" s="326"/>
      <c r="DH165" s="326"/>
      <c r="DI165" s="326"/>
      <c r="DJ165" s="326"/>
      <c r="DK165" s="326"/>
      <c r="DL165" s="326"/>
      <c r="DM165" s="326"/>
      <c r="DN165" s="326"/>
      <c r="DO165" s="326"/>
    </row>
    <row r="166" spans="54:119" s="367" customFormat="1" x14ac:dyDescent="0.15">
      <c r="BB166" s="325"/>
      <c r="BC166" s="325"/>
      <c r="BD166" s="325"/>
      <c r="BE166" s="325"/>
      <c r="BF166" s="325"/>
      <c r="CQ166" s="326"/>
      <c r="CR166" s="326"/>
      <c r="CS166" s="326"/>
      <c r="CT166" s="326"/>
      <c r="CU166" s="326"/>
      <c r="CV166" s="326"/>
      <c r="CW166" s="326"/>
      <c r="CX166" s="326"/>
      <c r="CY166" s="326"/>
      <c r="CZ166" s="326"/>
      <c r="DA166" s="326"/>
      <c r="DB166" s="326"/>
      <c r="DC166" s="326"/>
      <c r="DD166" s="326"/>
      <c r="DE166" s="326"/>
      <c r="DF166" s="326"/>
      <c r="DG166" s="326"/>
      <c r="DH166" s="326"/>
      <c r="DI166" s="326"/>
      <c r="DJ166" s="326"/>
      <c r="DK166" s="326"/>
      <c r="DL166" s="326"/>
      <c r="DM166" s="326"/>
      <c r="DN166" s="326"/>
      <c r="DO166" s="326"/>
    </row>
    <row r="167" spans="54:119" s="367" customFormat="1" x14ac:dyDescent="0.15">
      <c r="BB167" s="325"/>
      <c r="BC167" s="325"/>
      <c r="BD167" s="325"/>
      <c r="BE167" s="325"/>
      <c r="BF167" s="325"/>
      <c r="CQ167" s="326"/>
      <c r="CR167" s="326"/>
      <c r="CS167" s="326"/>
      <c r="CT167" s="326"/>
      <c r="CU167" s="326"/>
      <c r="CV167" s="326"/>
      <c r="CW167" s="326"/>
      <c r="CX167" s="326"/>
      <c r="CY167" s="326"/>
      <c r="CZ167" s="326"/>
      <c r="DA167" s="326"/>
      <c r="DB167" s="326"/>
      <c r="DC167" s="326"/>
      <c r="DD167" s="326"/>
      <c r="DE167" s="326"/>
      <c r="DF167" s="326"/>
      <c r="DG167" s="326"/>
      <c r="DH167" s="326"/>
      <c r="DI167" s="326"/>
      <c r="DJ167" s="326"/>
      <c r="DK167" s="326"/>
      <c r="DL167" s="326"/>
      <c r="DM167" s="326"/>
      <c r="DN167" s="326"/>
      <c r="DO167" s="326"/>
    </row>
    <row r="168" spans="54:119" s="367" customFormat="1" x14ac:dyDescent="0.15">
      <c r="BB168" s="325"/>
      <c r="BC168" s="325"/>
      <c r="BD168" s="325"/>
      <c r="BE168" s="325"/>
      <c r="BF168" s="325"/>
      <c r="CQ168" s="326"/>
      <c r="CR168" s="326"/>
      <c r="CS168" s="326"/>
      <c r="CT168" s="326"/>
      <c r="CU168" s="326"/>
      <c r="CV168" s="326"/>
      <c r="CW168" s="326"/>
      <c r="CX168" s="326"/>
      <c r="CY168" s="326"/>
      <c r="CZ168" s="326"/>
      <c r="DA168" s="326"/>
      <c r="DB168" s="326"/>
      <c r="DC168" s="326"/>
      <c r="DD168" s="326"/>
      <c r="DE168" s="326"/>
      <c r="DF168" s="326"/>
      <c r="DG168" s="326"/>
      <c r="DH168" s="326"/>
      <c r="DI168" s="326"/>
      <c r="DJ168" s="326"/>
      <c r="DK168" s="326"/>
      <c r="DL168" s="326"/>
      <c r="DM168" s="326"/>
      <c r="DN168" s="326"/>
      <c r="DO168" s="326"/>
    </row>
    <row r="169" spans="54:119" s="367" customFormat="1" x14ac:dyDescent="0.15">
      <c r="BB169" s="325"/>
      <c r="BC169" s="325"/>
      <c r="BD169" s="325"/>
      <c r="BE169" s="325"/>
      <c r="BF169" s="325"/>
      <c r="CQ169" s="326"/>
      <c r="CR169" s="326"/>
      <c r="CS169" s="326"/>
      <c r="CT169" s="326"/>
      <c r="CU169" s="326"/>
      <c r="CV169" s="326"/>
      <c r="CW169" s="326"/>
      <c r="CX169" s="326"/>
      <c r="CY169" s="326"/>
      <c r="CZ169" s="326"/>
      <c r="DA169" s="326"/>
      <c r="DB169" s="326"/>
      <c r="DC169" s="326"/>
      <c r="DD169" s="326"/>
      <c r="DE169" s="326"/>
      <c r="DF169" s="326"/>
      <c r="DG169" s="326"/>
      <c r="DH169" s="326"/>
      <c r="DI169" s="326"/>
      <c r="DJ169" s="326"/>
      <c r="DK169" s="326"/>
      <c r="DL169" s="326"/>
      <c r="DM169" s="326"/>
      <c r="DN169" s="326"/>
      <c r="DO169" s="326"/>
    </row>
    <row r="170" spans="54:119" s="367" customFormat="1" x14ac:dyDescent="0.15">
      <c r="BB170" s="325"/>
      <c r="BC170" s="325"/>
      <c r="BD170" s="325"/>
      <c r="BE170" s="325"/>
      <c r="BF170" s="325"/>
      <c r="CQ170" s="326"/>
      <c r="CR170" s="326"/>
      <c r="CS170" s="326"/>
      <c r="CT170" s="326"/>
      <c r="CU170" s="326"/>
      <c r="CV170" s="326"/>
      <c r="CW170" s="326"/>
      <c r="CX170" s="326"/>
      <c r="CY170" s="326"/>
      <c r="CZ170" s="326"/>
      <c r="DA170" s="326"/>
      <c r="DB170" s="326"/>
      <c r="DC170" s="326"/>
      <c r="DD170" s="326"/>
      <c r="DE170" s="326"/>
      <c r="DF170" s="326"/>
      <c r="DG170" s="326"/>
      <c r="DH170" s="326"/>
      <c r="DI170" s="326"/>
      <c r="DJ170" s="326"/>
      <c r="DK170" s="326"/>
      <c r="DL170" s="326"/>
      <c r="DM170" s="326"/>
      <c r="DN170" s="326"/>
      <c r="DO170" s="326"/>
    </row>
    <row r="171" spans="54:119" s="367" customFormat="1" x14ac:dyDescent="0.15">
      <c r="BB171" s="325"/>
      <c r="BC171" s="325"/>
      <c r="BD171" s="325"/>
      <c r="BE171" s="325"/>
      <c r="BF171" s="325"/>
      <c r="CQ171" s="326"/>
      <c r="CR171" s="326"/>
      <c r="CS171" s="326"/>
      <c r="CT171" s="326"/>
      <c r="CU171" s="326"/>
      <c r="CV171" s="326"/>
      <c r="CW171" s="326"/>
      <c r="CX171" s="326"/>
      <c r="CY171" s="326"/>
      <c r="CZ171" s="326"/>
      <c r="DA171" s="326"/>
      <c r="DB171" s="326"/>
      <c r="DC171" s="326"/>
      <c r="DD171" s="326"/>
      <c r="DE171" s="326"/>
      <c r="DF171" s="326"/>
      <c r="DG171" s="326"/>
      <c r="DH171" s="326"/>
      <c r="DI171" s="326"/>
      <c r="DJ171" s="326"/>
      <c r="DK171" s="326"/>
      <c r="DL171" s="326"/>
      <c r="DM171" s="326"/>
      <c r="DN171" s="326"/>
      <c r="DO171" s="326"/>
    </row>
    <row r="172" spans="54:119" s="367" customFormat="1" x14ac:dyDescent="0.15">
      <c r="BB172" s="325"/>
      <c r="BC172" s="325"/>
      <c r="BD172" s="325"/>
      <c r="BE172" s="325"/>
      <c r="BF172" s="325"/>
      <c r="CQ172" s="326"/>
      <c r="CR172" s="326"/>
      <c r="CS172" s="326"/>
      <c r="CT172" s="326"/>
      <c r="CU172" s="326"/>
      <c r="CV172" s="326"/>
      <c r="CW172" s="326"/>
      <c r="CX172" s="326"/>
      <c r="CY172" s="326"/>
      <c r="CZ172" s="326"/>
      <c r="DA172" s="326"/>
      <c r="DB172" s="326"/>
      <c r="DC172" s="326"/>
      <c r="DD172" s="326"/>
      <c r="DE172" s="326"/>
      <c r="DF172" s="326"/>
      <c r="DG172" s="326"/>
      <c r="DH172" s="326"/>
      <c r="DI172" s="326"/>
      <c r="DJ172" s="326"/>
      <c r="DK172" s="326"/>
      <c r="DL172" s="326"/>
      <c r="DM172" s="326"/>
      <c r="DN172" s="326"/>
      <c r="DO172" s="326"/>
    </row>
    <row r="173" spans="54:119" s="367" customFormat="1" x14ac:dyDescent="0.15">
      <c r="BB173" s="325"/>
      <c r="BC173" s="325"/>
      <c r="BD173" s="325"/>
      <c r="BE173" s="325"/>
      <c r="BF173" s="325"/>
      <c r="CQ173" s="326"/>
      <c r="CR173" s="326"/>
      <c r="CS173" s="326"/>
      <c r="CT173" s="326"/>
      <c r="CU173" s="326"/>
      <c r="CV173" s="326"/>
      <c r="CW173" s="326"/>
      <c r="CX173" s="326"/>
      <c r="CY173" s="326"/>
      <c r="CZ173" s="326"/>
      <c r="DA173" s="326"/>
      <c r="DB173" s="326"/>
      <c r="DC173" s="326"/>
      <c r="DD173" s="326"/>
      <c r="DE173" s="326"/>
      <c r="DF173" s="326"/>
      <c r="DG173" s="326"/>
      <c r="DH173" s="326"/>
      <c r="DI173" s="326"/>
      <c r="DJ173" s="326"/>
      <c r="DK173" s="326"/>
      <c r="DL173" s="326"/>
      <c r="DM173" s="326"/>
      <c r="DN173" s="326"/>
      <c r="DO173" s="326"/>
    </row>
    <row r="174" spans="54:119" s="367" customFormat="1" x14ac:dyDescent="0.15">
      <c r="BB174" s="325"/>
      <c r="BC174" s="325"/>
      <c r="BD174" s="325"/>
      <c r="BE174" s="325"/>
      <c r="BF174" s="325"/>
      <c r="CQ174" s="326"/>
      <c r="CR174" s="326"/>
      <c r="CS174" s="326"/>
      <c r="CT174" s="326"/>
      <c r="CU174" s="326"/>
      <c r="CV174" s="326"/>
      <c r="CW174" s="326"/>
      <c r="CX174" s="326"/>
      <c r="CY174" s="326"/>
      <c r="CZ174" s="326"/>
      <c r="DA174" s="326"/>
      <c r="DB174" s="326"/>
      <c r="DC174" s="326"/>
      <c r="DD174" s="326"/>
      <c r="DE174" s="326"/>
      <c r="DF174" s="326"/>
      <c r="DG174" s="326"/>
      <c r="DH174" s="326"/>
      <c r="DI174" s="326"/>
      <c r="DJ174" s="326"/>
      <c r="DK174" s="326"/>
      <c r="DL174" s="326"/>
      <c r="DM174" s="326"/>
      <c r="DN174" s="326"/>
      <c r="DO174" s="326"/>
    </row>
    <row r="175" spans="54:119" s="367" customFormat="1" x14ac:dyDescent="0.15">
      <c r="BB175" s="325"/>
      <c r="BC175" s="325"/>
      <c r="BD175" s="325"/>
      <c r="BE175" s="325"/>
      <c r="BF175" s="325"/>
      <c r="CQ175" s="326"/>
      <c r="CR175" s="326"/>
      <c r="CS175" s="326"/>
      <c r="CT175" s="326"/>
      <c r="CU175" s="326"/>
      <c r="CV175" s="326"/>
      <c r="CW175" s="326"/>
      <c r="CX175" s="326"/>
      <c r="CY175" s="326"/>
      <c r="CZ175" s="326"/>
      <c r="DA175" s="326"/>
      <c r="DB175" s="326"/>
      <c r="DC175" s="326"/>
      <c r="DD175" s="326"/>
      <c r="DE175" s="326"/>
      <c r="DF175" s="326"/>
      <c r="DG175" s="326"/>
      <c r="DH175" s="326"/>
      <c r="DI175" s="326"/>
      <c r="DJ175" s="326"/>
      <c r="DK175" s="326"/>
      <c r="DL175" s="326"/>
      <c r="DM175" s="326"/>
      <c r="DN175" s="326"/>
      <c r="DO175" s="326"/>
    </row>
    <row r="176" spans="54:119" s="367" customFormat="1" x14ac:dyDescent="0.15">
      <c r="BB176" s="325"/>
      <c r="BC176" s="325"/>
      <c r="BD176" s="325"/>
      <c r="BE176" s="325"/>
      <c r="BF176" s="325"/>
      <c r="CQ176" s="326"/>
      <c r="CR176" s="326"/>
      <c r="CS176" s="326"/>
      <c r="CT176" s="326"/>
      <c r="CU176" s="326"/>
      <c r="CV176" s="326"/>
      <c r="CW176" s="326"/>
      <c r="CX176" s="326"/>
      <c r="CY176" s="326"/>
      <c r="CZ176" s="326"/>
      <c r="DA176" s="326"/>
      <c r="DB176" s="326"/>
      <c r="DC176" s="326"/>
      <c r="DD176" s="326"/>
      <c r="DE176" s="326"/>
      <c r="DF176" s="326"/>
      <c r="DG176" s="326"/>
      <c r="DH176" s="326"/>
      <c r="DI176" s="326"/>
      <c r="DJ176" s="326"/>
      <c r="DK176" s="326"/>
      <c r="DL176" s="326"/>
      <c r="DM176" s="326"/>
      <c r="DN176" s="326"/>
      <c r="DO176" s="326"/>
    </row>
    <row r="177" spans="54:119" s="367" customFormat="1" x14ac:dyDescent="0.15">
      <c r="BB177" s="325"/>
      <c r="BC177" s="325"/>
      <c r="BD177" s="325"/>
      <c r="BE177" s="325"/>
      <c r="BF177" s="325"/>
      <c r="CQ177" s="326"/>
      <c r="CR177" s="326"/>
      <c r="CS177" s="326"/>
      <c r="CT177" s="326"/>
      <c r="CU177" s="326"/>
      <c r="CV177" s="326"/>
      <c r="CW177" s="326"/>
      <c r="CX177" s="326"/>
      <c r="CY177" s="326"/>
      <c r="CZ177" s="326"/>
      <c r="DA177" s="326"/>
      <c r="DB177" s="326"/>
      <c r="DC177" s="326"/>
      <c r="DD177" s="326"/>
      <c r="DE177" s="326"/>
      <c r="DF177" s="326"/>
      <c r="DG177" s="326"/>
      <c r="DH177" s="326"/>
      <c r="DI177" s="326"/>
      <c r="DJ177" s="326"/>
      <c r="DK177" s="326"/>
      <c r="DL177" s="326"/>
      <c r="DM177" s="326"/>
      <c r="DN177" s="326"/>
      <c r="DO177" s="326"/>
    </row>
    <row r="178" spans="54:119" s="367" customFormat="1" x14ac:dyDescent="0.15">
      <c r="BB178" s="325"/>
      <c r="BC178" s="325"/>
      <c r="BD178" s="325"/>
      <c r="BE178" s="325"/>
      <c r="BF178" s="325"/>
      <c r="CQ178" s="326"/>
      <c r="CR178" s="326"/>
      <c r="CS178" s="326"/>
      <c r="CT178" s="326"/>
      <c r="CU178" s="326"/>
      <c r="CV178" s="326"/>
      <c r="CW178" s="326"/>
      <c r="CX178" s="326"/>
      <c r="CY178" s="326"/>
      <c r="CZ178" s="326"/>
      <c r="DA178" s="326"/>
      <c r="DB178" s="326"/>
      <c r="DC178" s="326"/>
      <c r="DD178" s="326"/>
      <c r="DE178" s="326"/>
      <c r="DF178" s="326"/>
      <c r="DG178" s="326"/>
      <c r="DH178" s="326"/>
      <c r="DI178" s="326"/>
      <c r="DJ178" s="326"/>
      <c r="DK178" s="326"/>
      <c r="DL178" s="326"/>
      <c r="DM178" s="326"/>
      <c r="DN178" s="326"/>
      <c r="DO178" s="326"/>
    </row>
    <row r="179" spans="54:119" s="367" customFormat="1" x14ac:dyDescent="0.15">
      <c r="BB179" s="325"/>
      <c r="BC179" s="325"/>
      <c r="BD179" s="325"/>
      <c r="BE179" s="325"/>
      <c r="BF179" s="325"/>
      <c r="CQ179" s="326"/>
      <c r="CR179" s="326"/>
      <c r="CS179" s="326"/>
      <c r="CT179" s="326"/>
      <c r="CU179" s="326"/>
      <c r="CV179" s="326"/>
      <c r="CW179" s="326"/>
      <c r="CX179" s="326"/>
      <c r="CY179" s="326"/>
      <c r="CZ179" s="326"/>
      <c r="DA179" s="326"/>
      <c r="DB179" s="326"/>
      <c r="DC179" s="326"/>
      <c r="DD179" s="326"/>
      <c r="DE179" s="326"/>
      <c r="DF179" s="326"/>
      <c r="DG179" s="326"/>
      <c r="DH179" s="326"/>
      <c r="DI179" s="326"/>
      <c r="DJ179" s="326"/>
      <c r="DK179" s="326"/>
      <c r="DL179" s="326"/>
      <c r="DM179" s="326"/>
      <c r="DN179" s="326"/>
      <c r="DO179" s="326"/>
    </row>
    <row r="180" spans="54:119" s="367" customFormat="1" x14ac:dyDescent="0.15">
      <c r="BB180" s="325"/>
      <c r="BC180" s="325"/>
      <c r="BD180" s="325"/>
      <c r="BE180" s="325"/>
      <c r="BF180" s="325"/>
      <c r="CQ180" s="326"/>
      <c r="CR180" s="326"/>
      <c r="CS180" s="326"/>
      <c r="CT180" s="326"/>
      <c r="CU180" s="326"/>
      <c r="CV180" s="326"/>
      <c r="CW180" s="326"/>
      <c r="CX180" s="326"/>
      <c r="CY180" s="326"/>
      <c r="CZ180" s="326"/>
      <c r="DA180" s="326"/>
      <c r="DB180" s="326"/>
      <c r="DC180" s="326"/>
      <c r="DD180" s="326"/>
      <c r="DE180" s="326"/>
      <c r="DF180" s="326"/>
      <c r="DG180" s="326"/>
      <c r="DH180" s="326"/>
      <c r="DI180" s="326"/>
      <c r="DJ180" s="326"/>
      <c r="DK180" s="326"/>
      <c r="DL180" s="326"/>
      <c r="DM180" s="326"/>
      <c r="DN180" s="326"/>
      <c r="DO180" s="326"/>
    </row>
    <row r="181" spans="54:119" s="367" customFormat="1" x14ac:dyDescent="0.15">
      <c r="BB181" s="325"/>
      <c r="BC181" s="325"/>
      <c r="BD181" s="325"/>
      <c r="BE181" s="325"/>
      <c r="BF181" s="325"/>
      <c r="CQ181" s="326"/>
      <c r="CR181" s="326"/>
      <c r="CS181" s="326"/>
      <c r="CT181" s="326"/>
      <c r="CU181" s="326"/>
      <c r="CV181" s="326"/>
      <c r="CW181" s="326"/>
      <c r="CX181" s="326"/>
      <c r="CY181" s="326"/>
      <c r="CZ181" s="326"/>
      <c r="DA181" s="326"/>
      <c r="DB181" s="326"/>
      <c r="DC181" s="326"/>
      <c r="DD181" s="326"/>
      <c r="DE181" s="326"/>
      <c r="DF181" s="326"/>
      <c r="DG181" s="326"/>
      <c r="DH181" s="326"/>
      <c r="DI181" s="326"/>
      <c r="DJ181" s="326"/>
      <c r="DK181" s="326"/>
      <c r="DL181" s="326"/>
      <c r="DM181" s="326"/>
      <c r="DN181" s="326"/>
      <c r="DO181" s="326"/>
    </row>
    <row r="182" spans="54:119" s="367" customFormat="1" x14ac:dyDescent="0.15">
      <c r="BB182" s="325"/>
      <c r="BC182" s="325"/>
      <c r="BD182" s="325"/>
      <c r="BE182" s="325"/>
      <c r="BF182" s="325"/>
      <c r="CQ182" s="326"/>
      <c r="CR182" s="326"/>
      <c r="CS182" s="326"/>
      <c r="CT182" s="326"/>
      <c r="CU182" s="326"/>
      <c r="CV182" s="326"/>
      <c r="CW182" s="326"/>
      <c r="CX182" s="326"/>
      <c r="CY182" s="326"/>
      <c r="CZ182" s="326"/>
      <c r="DA182" s="326"/>
      <c r="DB182" s="326"/>
      <c r="DC182" s="326"/>
      <c r="DD182" s="326"/>
      <c r="DE182" s="326"/>
      <c r="DF182" s="326"/>
      <c r="DG182" s="326"/>
      <c r="DH182" s="326"/>
      <c r="DI182" s="326"/>
      <c r="DJ182" s="326"/>
      <c r="DK182" s="326"/>
      <c r="DL182" s="326"/>
      <c r="DM182" s="326"/>
      <c r="DN182" s="326"/>
      <c r="DO182" s="326"/>
    </row>
    <row r="183" spans="54:119" s="367" customFormat="1" x14ac:dyDescent="0.15">
      <c r="BB183" s="325"/>
      <c r="BC183" s="325"/>
      <c r="BD183" s="325"/>
      <c r="BE183" s="325"/>
      <c r="BF183" s="325"/>
      <c r="CQ183" s="326"/>
      <c r="CR183" s="326"/>
      <c r="CS183" s="326"/>
      <c r="CT183" s="326"/>
      <c r="CU183" s="326"/>
      <c r="CV183" s="326"/>
      <c r="CW183" s="326"/>
      <c r="CX183" s="326"/>
      <c r="CY183" s="326"/>
      <c r="CZ183" s="326"/>
      <c r="DA183" s="326"/>
      <c r="DB183" s="326"/>
      <c r="DC183" s="326"/>
      <c r="DD183" s="326"/>
      <c r="DE183" s="326"/>
      <c r="DF183" s="326"/>
      <c r="DG183" s="326"/>
      <c r="DH183" s="326"/>
      <c r="DI183" s="326"/>
      <c r="DJ183" s="326"/>
      <c r="DK183" s="326"/>
      <c r="DL183" s="326"/>
      <c r="DM183" s="326"/>
      <c r="DN183" s="326"/>
      <c r="DO183" s="326"/>
    </row>
    <row r="184" spans="54:119" s="367" customFormat="1" x14ac:dyDescent="0.15">
      <c r="BB184" s="325"/>
      <c r="BC184" s="325"/>
      <c r="BD184" s="325"/>
      <c r="BE184" s="325"/>
      <c r="BF184" s="325"/>
      <c r="CQ184" s="326"/>
      <c r="CR184" s="326"/>
      <c r="CS184" s="326"/>
      <c r="CT184" s="326"/>
      <c r="CU184" s="326"/>
      <c r="CV184" s="326"/>
      <c r="CW184" s="326"/>
      <c r="CX184" s="326"/>
      <c r="CY184" s="326"/>
      <c r="CZ184" s="326"/>
      <c r="DA184" s="326"/>
      <c r="DB184" s="326"/>
      <c r="DC184" s="326"/>
      <c r="DD184" s="326"/>
      <c r="DE184" s="326"/>
      <c r="DF184" s="326"/>
      <c r="DG184" s="326"/>
      <c r="DH184" s="326"/>
      <c r="DI184" s="326"/>
      <c r="DJ184" s="326"/>
      <c r="DK184" s="326"/>
      <c r="DL184" s="326"/>
      <c r="DM184" s="326"/>
      <c r="DN184" s="326"/>
      <c r="DO184" s="326"/>
    </row>
    <row r="185" spans="54:119" s="367" customFormat="1" x14ac:dyDescent="0.15">
      <c r="BB185" s="325"/>
      <c r="BC185" s="325"/>
      <c r="BD185" s="325"/>
      <c r="BE185" s="325"/>
      <c r="BF185" s="325"/>
      <c r="CQ185" s="326"/>
      <c r="CR185" s="326"/>
      <c r="CS185" s="326"/>
      <c r="CT185" s="326"/>
      <c r="CU185" s="326"/>
      <c r="CV185" s="326"/>
      <c r="CW185" s="326"/>
      <c r="CX185" s="326"/>
      <c r="CY185" s="326"/>
      <c r="CZ185" s="326"/>
      <c r="DA185" s="326"/>
      <c r="DB185" s="326"/>
      <c r="DC185" s="326"/>
      <c r="DD185" s="326"/>
      <c r="DE185" s="326"/>
      <c r="DF185" s="326"/>
      <c r="DG185" s="326"/>
      <c r="DH185" s="326"/>
      <c r="DI185" s="326"/>
      <c r="DJ185" s="326"/>
      <c r="DK185" s="326"/>
      <c r="DL185" s="326"/>
      <c r="DM185" s="326"/>
      <c r="DN185" s="326"/>
      <c r="DO185" s="326"/>
    </row>
    <row r="186" spans="54:119" s="367" customFormat="1" x14ac:dyDescent="0.15">
      <c r="BB186" s="325"/>
      <c r="BC186" s="325"/>
      <c r="BD186" s="325"/>
      <c r="BE186" s="325"/>
      <c r="BF186" s="325"/>
      <c r="CQ186" s="326"/>
      <c r="CR186" s="326"/>
      <c r="CS186" s="326"/>
      <c r="CT186" s="326"/>
      <c r="CU186" s="326"/>
      <c r="CV186" s="326"/>
      <c r="CW186" s="326"/>
      <c r="CX186" s="326"/>
      <c r="CY186" s="326"/>
      <c r="CZ186" s="326"/>
      <c r="DA186" s="326"/>
      <c r="DB186" s="326"/>
      <c r="DC186" s="326"/>
      <c r="DD186" s="326"/>
      <c r="DE186" s="326"/>
      <c r="DF186" s="326"/>
      <c r="DG186" s="326"/>
      <c r="DH186" s="326"/>
      <c r="DI186" s="326"/>
      <c r="DJ186" s="326"/>
      <c r="DK186" s="326"/>
      <c r="DL186" s="326"/>
      <c r="DM186" s="326"/>
      <c r="DN186" s="326"/>
      <c r="DO186" s="326"/>
    </row>
    <row r="187" spans="54:119" s="367" customFormat="1" x14ac:dyDescent="0.15">
      <c r="BB187" s="325"/>
      <c r="BC187" s="325"/>
      <c r="BD187" s="325"/>
      <c r="BE187" s="325"/>
      <c r="BF187" s="325"/>
      <c r="CQ187" s="326"/>
      <c r="CR187" s="326"/>
      <c r="CS187" s="326"/>
      <c r="CT187" s="326"/>
      <c r="CU187" s="326"/>
      <c r="CV187" s="326"/>
      <c r="CW187" s="326"/>
      <c r="CX187" s="326"/>
      <c r="CY187" s="326"/>
      <c r="CZ187" s="326"/>
      <c r="DA187" s="326"/>
      <c r="DB187" s="326"/>
      <c r="DC187" s="326"/>
      <c r="DD187" s="326"/>
      <c r="DE187" s="326"/>
      <c r="DF187" s="326"/>
      <c r="DG187" s="326"/>
      <c r="DH187" s="326"/>
      <c r="DI187" s="326"/>
      <c r="DJ187" s="326"/>
      <c r="DK187" s="326"/>
      <c r="DL187" s="326"/>
      <c r="DM187" s="326"/>
      <c r="DN187" s="326"/>
      <c r="DO187" s="326"/>
    </row>
    <row r="188" spans="54:119" s="367" customFormat="1" x14ac:dyDescent="0.15">
      <c r="BB188" s="325"/>
      <c r="BC188" s="325"/>
      <c r="BD188" s="325"/>
      <c r="BE188" s="325"/>
      <c r="BF188" s="325"/>
      <c r="CQ188" s="326"/>
      <c r="CR188" s="326"/>
      <c r="CS188" s="326"/>
      <c r="CT188" s="326"/>
      <c r="CU188" s="326"/>
      <c r="CV188" s="326"/>
      <c r="CW188" s="326"/>
      <c r="CX188" s="326"/>
      <c r="CY188" s="326"/>
      <c r="CZ188" s="326"/>
      <c r="DA188" s="326"/>
      <c r="DB188" s="326"/>
      <c r="DC188" s="326"/>
      <c r="DD188" s="326"/>
      <c r="DE188" s="326"/>
      <c r="DF188" s="326"/>
      <c r="DG188" s="326"/>
      <c r="DH188" s="326"/>
      <c r="DI188" s="326"/>
      <c r="DJ188" s="326"/>
      <c r="DK188" s="326"/>
      <c r="DL188" s="326"/>
      <c r="DM188" s="326"/>
      <c r="DN188" s="326"/>
      <c r="DO188" s="326"/>
    </row>
    <row r="189" spans="54:119" s="367" customFormat="1" x14ac:dyDescent="0.15">
      <c r="BB189" s="325"/>
      <c r="BC189" s="325"/>
      <c r="BD189" s="325"/>
      <c r="BE189" s="325"/>
      <c r="BF189" s="325"/>
      <c r="CQ189" s="326"/>
      <c r="CR189" s="326"/>
      <c r="CS189" s="326"/>
      <c r="CT189" s="326"/>
      <c r="CU189" s="326"/>
      <c r="CV189" s="326"/>
      <c r="CW189" s="326"/>
      <c r="CX189" s="326"/>
      <c r="CY189" s="326"/>
      <c r="CZ189" s="326"/>
      <c r="DA189" s="326"/>
      <c r="DB189" s="326"/>
      <c r="DC189" s="326"/>
      <c r="DD189" s="326"/>
      <c r="DE189" s="326"/>
      <c r="DF189" s="326"/>
      <c r="DG189" s="326"/>
      <c r="DH189" s="326"/>
      <c r="DI189" s="326"/>
      <c r="DJ189" s="326"/>
      <c r="DK189" s="326"/>
      <c r="DL189" s="326"/>
      <c r="DM189" s="326"/>
      <c r="DN189" s="326"/>
      <c r="DO189" s="326"/>
    </row>
    <row r="190" spans="54:119" s="367" customFormat="1" x14ac:dyDescent="0.15">
      <c r="BB190" s="325"/>
      <c r="BC190" s="325"/>
      <c r="BD190" s="325"/>
      <c r="BE190" s="325"/>
      <c r="BF190" s="325"/>
      <c r="CQ190" s="326"/>
      <c r="CR190" s="326"/>
      <c r="CS190" s="326"/>
      <c r="CT190" s="326"/>
      <c r="CU190" s="326"/>
      <c r="CV190" s="326"/>
      <c r="CW190" s="326"/>
      <c r="CX190" s="326"/>
      <c r="CY190" s="326"/>
      <c r="CZ190" s="326"/>
      <c r="DA190" s="326"/>
      <c r="DB190" s="326"/>
      <c r="DC190" s="326"/>
      <c r="DD190" s="326"/>
      <c r="DE190" s="326"/>
      <c r="DF190" s="326"/>
      <c r="DG190" s="326"/>
      <c r="DH190" s="326"/>
      <c r="DI190" s="326"/>
      <c r="DJ190" s="326"/>
      <c r="DK190" s="326"/>
      <c r="DL190" s="326"/>
      <c r="DM190" s="326"/>
      <c r="DN190" s="326"/>
      <c r="DO190" s="326"/>
    </row>
    <row r="191" spans="54:119" s="367" customFormat="1" x14ac:dyDescent="0.15">
      <c r="BB191" s="325"/>
      <c r="BC191" s="325"/>
      <c r="BD191" s="325"/>
      <c r="BE191" s="325"/>
      <c r="BF191" s="325"/>
      <c r="CQ191" s="326"/>
      <c r="CR191" s="326"/>
      <c r="CS191" s="326"/>
      <c r="CT191" s="326"/>
      <c r="CU191" s="326"/>
      <c r="CV191" s="326"/>
      <c r="CW191" s="326"/>
      <c r="CX191" s="326"/>
      <c r="CY191" s="326"/>
      <c r="CZ191" s="326"/>
      <c r="DA191" s="326"/>
      <c r="DB191" s="326"/>
      <c r="DC191" s="326"/>
      <c r="DD191" s="326"/>
      <c r="DE191" s="326"/>
      <c r="DF191" s="326"/>
      <c r="DG191" s="326"/>
      <c r="DH191" s="326"/>
      <c r="DI191" s="326"/>
      <c r="DJ191" s="326"/>
      <c r="DK191" s="326"/>
      <c r="DL191" s="326"/>
      <c r="DM191" s="326"/>
      <c r="DN191" s="326"/>
      <c r="DO191" s="326"/>
    </row>
    <row r="192" spans="54:119" s="367" customFormat="1" x14ac:dyDescent="0.15">
      <c r="BB192" s="325"/>
      <c r="BC192" s="325"/>
      <c r="BD192" s="325"/>
      <c r="BE192" s="325"/>
      <c r="BF192" s="325"/>
      <c r="CQ192" s="326"/>
      <c r="CR192" s="326"/>
      <c r="CS192" s="326"/>
      <c r="CT192" s="326"/>
      <c r="CU192" s="326"/>
      <c r="CV192" s="326"/>
      <c r="CW192" s="326"/>
      <c r="CX192" s="326"/>
      <c r="CY192" s="326"/>
      <c r="CZ192" s="326"/>
      <c r="DA192" s="326"/>
      <c r="DB192" s="326"/>
      <c r="DC192" s="326"/>
      <c r="DD192" s="326"/>
      <c r="DE192" s="326"/>
      <c r="DF192" s="326"/>
      <c r="DG192" s="326"/>
      <c r="DH192" s="326"/>
      <c r="DI192" s="326"/>
      <c r="DJ192" s="326"/>
      <c r="DK192" s="326"/>
      <c r="DL192" s="326"/>
      <c r="DM192" s="326"/>
      <c r="DN192" s="326"/>
      <c r="DO192" s="326"/>
    </row>
    <row r="193" spans="54:119" s="367" customFormat="1" x14ac:dyDescent="0.15">
      <c r="BB193" s="325"/>
      <c r="BC193" s="325"/>
      <c r="BD193" s="325"/>
      <c r="BE193" s="325"/>
      <c r="BF193" s="325"/>
      <c r="CQ193" s="326"/>
      <c r="CR193" s="326"/>
      <c r="CS193" s="326"/>
      <c r="CT193" s="326"/>
      <c r="CU193" s="326"/>
      <c r="CV193" s="326"/>
      <c r="CW193" s="326"/>
      <c r="CX193" s="326"/>
      <c r="CY193" s="326"/>
      <c r="CZ193" s="326"/>
      <c r="DA193" s="326"/>
      <c r="DB193" s="326"/>
      <c r="DC193" s="326"/>
      <c r="DD193" s="326"/>
      <c r="DE193" s="326"/>
      <c r="DF193" s="326"/>
      <c r="DG193" s="326"/>
      <c r="DH193" s="326"/>
      <c r="DI193" s="326"/>
      <c r="DJ193" s="326"/>
      <c r="DK193" s="326"/>
      <c r="DL193" s="326"/>
      <c r="DM193" s="326"/>
      <c r="DN193" s="326"/>
      <c r="DO193" s="326"/>
    </row>
    <row r="194" spans="54:119" s="367" customFormat="1" x14ac:dyDescent="0.15">
      <c r="BB194" s="325"/>
      <c r="BC194" s="325"/>
      <c r="BD194" s="325"/>
      <c r="BE194" s="325"/>
      <c r="BF194" s="325"/>
      <c r="CQ194" s="326"/>
      <c r="CR194" s="326"/>
      <c r="CS194" s="326"/>
      <c r="CT194" s="326"/>
      <c r="CU194" s="326"/>
      <c r="CV194" s="326"/>
      <c r="CW194" s="326"/>
      <c r="CX194" s="326"/>
      <c r="CY194" s="326"/>
      <c r="CZ194" s="326"/>
      <c r="DA194" s="326"/>
      <c r="DB194" s="326"/>
      <c r="DC194" s="326"/>
      <c r="DD194" s="326"/>
      <c r="DE194" s="326"/>
      <c r="DF194" s="326"/>
      <c r="DG194" s="326"/>
      <c r="DH194" s="326"/>
      <c r="DI194" s="326"/>
      <c r="DJ194" s="326"/>
      <c r="DK194" s="326"/>
      <c r="DL194" s="326"/>
      <c r="DM194" s="326"/>
      <c r="DN194" s="326"/>
      <c r="DO194" s="326"/>
    </row>
    <row r="195" spans="54:119" s="367" customFormat="1" x14ac:dyDescent="0.15">
      <c r="BB195" s="325"/>
      <c r="BC195" s="325"/>
      <c r="BD195" s="325"/>
      <c r="BE195" s="325"/>
      <c r="BF195" s="325"/>
      <c r="CQ195" s="326"/>
      <c r="CR195" s="326"/>
      <c r="CS195" s="326"/>
      <c r="CT195" s="326"/>
      <c r="CU195" s="326"/>
      <c r="CV195" s="326"/>
      <c r="CW195" s="326"/>
      <c r="CX195" s="326"/>
      <c r="CY195" s="326"/>
      <c r="CZ195" s="326"/>
      <c r="DA195" s="326"/>
      <c r="DB195" s="326"/>
      <c r="DC195" s="326"/>
      <c r="DD195" s="326"/>
      <c r="DE195" s="326"/>
      <c r="DF195" s="326"/>
      <c r="DG195" s="326"/>
      <c r="DH195" s="326"/>
      <c r="DI195" s="326"/>
      <c r="DJ195" s="326"/>
      <c r="DK195" s="326"/>
      <c r="DL195" s="326"/>
      <c r="DM195" s="326"/>
      <c r="DN195" s="326"/>
      <c r="DO195" s="326"/>
    </row>
    <row r="196" spans="54:119" s="367" customFormat="1" x14ac:dyDescent="0.15">
      <c r="BB196" s="325"/>
      <c r="BC196" s="325"/>
      <c r="BD196" s="325"/>
      <c r="BE196" s="325"/>
      <c r="BF196" s="325"/>
      <c r="CQ196" s="326"/>
      <c r="CR196" s="326"/>
      <c r="CS196" s="326"/>
      <c r="CT196" s="326"/>
      <c r="CU196" s="326"/>
      <c r="CV196" s="326"/>
      <c r="CW196" s="326"/>
      <c r="CX196" s="326"/>
      <c r="CY196" s="326"/>
      <c r="CZ196" s="326"/>
      <c r="DA196" s="326"/>
      <c r="DB196" s="326"/>
      <c r="DC196" s="326"/>
      <c r="DD196" s="326"/>
      <c r="DE196" s="326"/>
      <c r="DF196" s="326"/>
      <c r="DG196" s="326"/>
      <c r="DH196" s="326"/>
      <c r="DI196" s="326"/>
      <c r="DJ196" s="326"/>
      <c r="DK196" s="326"/>
      <c r="DL196" s="326"/>
      <c r="DM196" s="326"/>
      <c r="DN196" s="326"/>
      <c r="DO196" s="326"/>
    </row>
    <row r="197" spans="54:119" s="367" customFormat="1" x14ac:dyDescent="0.15">
      <c r="BB197" s="325"/>
      <c r="BC197" s="325"/>
      <c r="BD197" s="325"/>
      <c r="BE197" s="325"/>
      <c r="BF197" s="325"/>
      <c r="CQ197" s="326"/>
      <c r="CR197" s="326"/>
      <c r="CS197" s="326"/>
      <c r="CT197" s="326"/>
      <c r="CU197" s="326"/>
      <c r="CV197" s="326"/>
      <c r="CW197" s="326"/>
      <c r="CX197" s="326"/>
      <c r="CY197" s="326"/>
      <c r="CZ197" s="326"/>
      <c r="DA197" s="326"/>
      <c r="DB197" s="326"/>
      <c r="DC197" s="326"/>
      <c r="DD197" s="326"/>
      <c r="DE197" s="326"/>
      <c r="DF197" s="326"/>
      <c r="DG197" s="326"/>
      <c r="DH197" s="326"/>
      <c r="DI197" s="326"/>
      <c r="DJ197" s="326"/>
      <c r="DK197" s="326"/>
      <c r="DL197" s="326"/>
      <c r="DM197" s="326"/>
      <c r="DN197" s="326"/>
      <c r="DO197" s="326"/>
    </row>
    <row r="198" spans="54:119" s="367" customFormat="1" x14ac:dyDescent="0.15">
      <c r="BB198" s="325"/>
      <c r="BC198" s="325"/>
      <c r="BD198" s="325"/>
      <c r="BE198" s="325"/>
      <c r="BF198" s="325"/>
      <c r="CQ198" s="326"/>
      <c r="CR198" s="326"/>
      <c r="CS198" s="326"/>
      <c r="CT198" s="326"/>
      <c r="CU198" s="326"/>
      <c r="CV198" s="326"/>
      <c r="CW198" s="326"/>
      <c r="CX198" s="326"/>
      <c r="CY198" s="326"/>
      <c r="CZ198" s="326"/>
      <c r="DA198" s="326"/>
      <c r="DB198" s="326"/>
      <c r="DC198" s="326"/>
      <c r="DD198" s="326"/>
      <c r="DE198" s="326"/>
      <c r="DF198" s="326"/>
      <c r="DG198" s="326"/>
      <c r="DH198" s="326"/>
      <c r="DI198" s="326"/>
      <c r="DJ198" s="326"/>
      <c r="DK198" s="326"/>
      <c r="DL198" s="326"/>
      <c r="DM198" s="326"/>
      <c r="DN198" s="326"/>
      <c r="DO198" s="326"/>
    </row>
    <row r="199" spans="54:119" s="367" customFormat="1" x14ac:dyDescent="0.15">
      <c r="BB199" s="325"/>
      <c r="BC199" s="325"/>
      <c r="BD199" s="325"/>
      <c r="BE199" s="325"/>
      <c r="BF199" s="325"/>
      <c r="CQ199" s="326"/>
      <c r="CR199" s="326"/>
      <c r="CS199" s="326"/>
      <c r="CT199" s="326"/>
      <c r="CU199" s="326"/>
      <c r="CV199" s="326"/>
      <c r="CW199" s="326"/>
      <c r="CX199" s="326"/>
      <c r="CY199" s="326"/>
      <c r="CZ199" s="326"/>
      <c r="DA199" s="326"/>
      <c r="DB199" s="326"/>
      <c r="DC199" s="326"/>
      <c r="DD199" s="326"/>
      <c r="DE199" s="326"/>
      <c r="DF199" s="326"/>
      <c r="DG199" s="326"/>
      <c r="DH199" s="326"/>
      <c r="DI199" s="326"/>
      <c r="DJ199" s="326"/>
      <c r="DK199" s="326"/>
      <c r="DL199" s="326"/>
      <c r="DM199" s="326"/>
      <c r="DN199" s="326"/>
      <c r="DO199" s="326"/>
    </row>
    <row r="200" spans="54:119" s="367" customFormat="1" x14ac:dyDescent="0.15">
      <c r="BB200" s="325"/>
      <c r="BC200" s="325"/>
      <c r="BD200" s="325"/>
      <c r="BE200" s="325"/>
      <c r="BF200" s="325"/>
      <c r="CQ200" s="326"/>
      <c r="CR200" s="326"/>
      <c r="CS200" s="326"/>
      <c r="CT200" s="326"/>
      <c r="CU200" s="326"/>
      <c r="CV200" s="326"/>
      <c r="CW200" s="326"/>
      <c r="CX200" s="326"/>
      <c r="CY200" s="326"/>
      <c r="CZ200" s="326"/>
      <c r="DA200" s="326"/>
      <c r="DB200" s="326"/>
      <c r="DC200" s="326"/>
      <c r="DD200" s="326"/>
      <c r="DE200" s="326"/>
      <c r="DF200" s="326"/>
      <c r="DG200" s="326"/>
      <c r="DH200" s="326"/>
      <c r="DI200" s="326"/>
      <c r="DJ200" s="326"/>
      <c r="DK200" s="326"/>
      <c r="DL200" s="326"/>
      <c r="DM200" s="326"/>
      <c r="DN200" s="326"/>
      <c r="DO200" s="326"/>
    </row>
    <row r="201" spans="54:119" s="367" customFormat="1" x14ac:dyDescent="0.15">
      <c r="BB201" s="325"/>
      <c r="BC201" s="325"/>
      <c r="BD201" s="325"/>
      <c r="BE201" s="325"/>
      <c r="BF201" s="325"/>
      <c r="CQ201" s="326"/>
      <c r="CR201" s="326"/>
      <c r="CS201" s="326"/>
      <c r="CT201" s="326"/>
      <c r="CU201" s="326"/>
      <c r="CV201" s="326"/>
      <c r="CW201" s="326"/>
      <c r="CX201" s="326"/>
      <c r="CY201" s="326"/>
      <c r="CZ201" s="326"/>
      <c r="DA201" s="326"/>
      <c r="DB201" s="326"/>
      <c r="DC201" s="326"/>
      <c r="DD201" s="326"/>
      <c r="DE201" s="326"/>
      <c r="DF201" s="326"/>
      <c r="DG201" s="326"/>
      <c r="DH201" s="326"/>
      <c r="DI201" s="326"/>
      <c r="DJ201" s="326"/>
      <c r="DK201" s="326"/>
      <c r="DL201" s="326"/>
      <c r="DM201" s="326"/>
      <c r="DN201" s="326"/>
      <c r="DO201" s="326"/>
    </row>
    <row r="202" spans="54:119" s="367" customFormat="1" x14ac:dyDescent="0.15">
      <c r="BB202" s="325"/>
      <c r="BC202" s="325"/>
      <c r="BD202" s="325"/>
      <c r="BE202" s="325"/>
      <c r="BF202" s="325"/>
      <c r="CQ202" s="326"/>
      <c r="CR202" s="326"/>
      <c r="CS202" s="326"/>
      <c r="CT202" s="326"/>
      <c r="CU202" s="326"/>
      <c r="CV202" s="326"/>
      <c r="CW202" s="326"/>
      <c r="CX202" s="326"/>
      <c r="CY202" s="326"/>
      <c r="CZ202" s="326"/>
      <c r="DA202" s="326"/>
      <c r="DB202" s="326"/>
      <c r="DC202" s="326"/>
      <c r="DD202" s="326"/>
      <c r="DE202" s="326"/>
      <c r="DF202" s="326"/>
      <c r="DG202" s="326"/>
      <c r="DH202" s="326"/>
      <c r="DI202" s="326"/>
      <c r="DJ202" s="326"/>
      <c r="DK202" s="326"/>
      <c r="DL202" s="326"/>
      <c r="DM202" s="326"/>
      <c r="DN202" s="326"/>
      <c r="DO202" s="326"/>
    </row>
    <row r="203" spans="54:119" s="367" customFormat="1" x14ac:dyDescent="0.15">
      <c r="BB203" s="325"/>
      <c r="BC203" s="325"/>
      <c r="BD203" s="325"/>
      <c r="BE203" s="325"/>
      <c r="BF203" s="325"/>
      <c r="CQ203" s="326"/>
      <c r="CR203" s="326"/>
      <c r="CS203" s="326"/>
      <c r="CT203" s="326"/>
      <c r="CU203" s="326"/>
      <c r="CV203" s="326"/>
      <c r="CW203" s="326"/>
      <c r="CX203" s="326"/>
      <c r="CY203" s="326"/>
      <c r="CZ203" s="326"/>
      <c r="DA203" s="326"/>
      <c r="DB203" s="326"/>
      <c r="DC203" s="326"/>
      <c r="DD203" s="326"/>
      <c r="DE203" s="326"/>
      <c r="DF203" s="326"/>
      <c r="DG203" s="326"/>
      <c r="DH203" s="326"/>
      <c r="DI203" s="326"/>
      <c r="DJ203" s="326"/>
      <c r="DK203" s="326"/>
      <c r="DL203" s="326"/>
      <c r="DM203" s="326"/>
      <c r="DN203" s="326"/>
      <c r="DO203" s="326"/>
    </row>
    <row r="204" spans="54:119" s="367" customFormat="1" x14ac:dyDescent="0.15">
      <c r="BB204" s="325"/>
      <c r="BC204" s="325"/>
      <c r="BD204" s="325"/>
      <c r="BE204" s="325"/>
      <c r="BF204" s="325"/>
      <c r="CQ204" s="326"/>
      <c r="CR204" s="326"/>
      <c r="CS204" s="326"/>
      <c r="CT204" s="326"/>
      <c r="CU204" s="326"/>
      <c r="CV204" s="326"/>
      <c r="CW204" s="326"/>
      <c r="CX204" s="326"/>
      <c r="CY204" s="326"/>
      <c r="CZ204" s="326"/>
      <c r="DA204" s="326"/>
      <c r="DB204" s="326"/>
      <c r="DC204" s="326"/>
      <c r="DD204" s="326"/>
      <c r="DE204" s="326"/>
      <c r="DF204" s="326"/>
      <c r="DG204" s="326"/>
      <c r="DH204" s="326"/>
      <c r="DI204" s="326"/>
      <c r="DJ204" s="326"/>
      <c r="DK204" s="326"/>
      <c r="DL204" s="326"/>
      <c r="DM204" s="326"/>
      <c r="DN204" s="326"/>
      <c r="DO204" s="326"/>
    </row>
    <row r="205" spans="54:119" s="367" customFormat="1" x14ac:dyDescent="0.15">
      <c r="BB205" s="325"/>
      <c r="BC205" s="325"/>
      <c r="BD205" s="325"/>
      <c r="BE205" s="325"/>
      <c r="BF205" s="325"/>
      <c r="CQ205" s="326"/>
      <c r="CR205" s="326"/>
      <c r="CS205" s="326"/>
      <c r="CT205" s="326"/>
      <c r="CU205" s="326"/>
      <c r="CV205" s="326"/>
      <c r="CW205" s="326"/>
      <c r="CX205" s="326"/>
      <c r="CY205" s="326"/>
      <c r="CZ205" s="326"/>
      <c r="DA205" s="326"/>
      <c r="DB205" s="326"/>
      <c r="DC205" s="326"/>
      <c r="DD205" s="326"/>
      <c r="DE205" s="326"/>
      <c r="DF205" s="326"/>
      <c r="DG205" s="326"/>
      <c r="DH205" s="326"/>
      <c r="DI205" s="326"/>
      <c r="DJ205" s="326"/>
      <c r="DK205" s="326"/>
      <c r="DL205" s="326"/>
      <c r="DM205" s="326"/>
      <c r="DN205" s="326"/>
      <c r="DO205" s="326"/>
    </row>
    <row r="206" spans="54:119" s="367" customFormat="1" x14ac:dyDescent="0.15">
      <c r="BB206" s="325"/>
      <c r="BC206" s="325"/>
      <c r="BD206" s="325"/>
      <c r="BE206" s="325"/>
      <c r="BF206" s="325"/>
      <c r="CQ206" s="326"/>
      <c r="CR206" s="326"/>
      <c r="CS206" s="326"/>
      <c r="CT206" s="326"/>
      <c r="CU206" s="326"/>
      <c r="CV206" s="326"/>
      <c r="CW206" s="326"/>
      <c r="CX206" s="326"/>
      <c r="CY206" s="326"/>
      <c r="CZ206" s="326"/>
      <c r="DA206" s="326"/>
      <c r="DB206" s="326"/>
      <c r="DC206" s="326"/>
      <c r="DD206" s="326"/>
      <c r="DE206" s="326"/>
      <c r="DF206" s="326"/>
      <c r="DG206" s="326"/>
      <c r="DH206" s="326"/>
      <c r="DI206" s="326"/>
      <c r="DJ206" s="326"/>
      <c r="DK206" s="326"/>
      <c r="DL206" s="326"/>
      <c r="DM206" s="326"/>
      <c r="DN206" s="326"/>
      <c r="DO206" s="326"/>
    </row>
    <row r="207" spans="54:119" s="367" customFormat="1" x14ac:dyDescent="0.15">
      <c r="BB207" s="325"/>
      <c r="BC207" s="325"/>
      <c r="BD207" s="325"/>
      <c r="BE207" s="325"/>
      <c r="BF207" s="325"/>
      <c r="CQ207" s="326"/>
      <c r="CR207" s="326"/>
      <c r="CS207" s="326"/>
      <c r="CT207" s="326"/>
      <c r="CU207" s="326"/>
      <c r="CV207" s="326"/>
      <c r="CW207" s="326"/>
      <c r="CX207" s="326"/>
      <c r="CY207" s="326"/>
      <c r="CZ207" s="326"/>
      <c r="DA207" s="326"/>
      <c r="DB207" s="326"/>
      <c r="DC207" s="326"/>
      <c r="DD207" s="326"/>
      <c r="DE207" s="326"/>
      <c r="DF207" s="326"/>
      <c r="DG207" s="326"/>
      <c r="DH207" s="326"/>
      <c r="DI207" s="326"/>
      <c r="DJ207" s="326"/>
      <c r="DK207" s="326"/>
      <c r="DL207" s="326"/>
      <c r="DM207" s="326"/>
      <c r="DN207" s="326"/>
      <c r="DO207" s="326"/>
    </row>
    <row r="208" spans="54:119" s="367" customFormat="1" x14ac:dyDescent="0.15">
      <c r="BB208" s="325"/>
      <c r="BC208" s="325"/>
      <c r="BD208" s="325"/>
      <c r="BE208" s="325"/>
      <c r="BF208" s="325"/>
      <c r="CQ208" s="326"/>
      <c r="CR208" s="326"/>
      <c r="CS208" s="326"/>
      <c r="CT208" s="326"/>
      <c r="CU208" s="326"/>
      <c r="CV208" s="326"/>
      <c r="CW208" s="326"/>
      <c r="CX208" s="326"/>
      <c r="CY208" s="326"/>
      <c r="CZ208" s="326"/>
      <c r="DA208" s="326"/>
      <c r="DB208" s="326"/>
      <c r="DC208" s="326"/>
      <c r="DD208" s="326"/>
      <c r="DE208" s="326"/>
      <c r="DF208" s="326"/>
      <c r="DG208" s="326"/>
      <c r="DH208" s="326"/>
      <c r="DI208" s="326"/>
      <c r="DJ208" s="326"/>
      <c r="DK208" s="326"/>
      <c r="DL208" s="326"/>
      <c r="DM208" s="326"/>
      <c r="DN208" s="326"/>
      <c r="DO208" s="326"/>
    </row>
    <row r="209" spans="54:119" s="367" customFormat="1" x14ac:dyDescent="0.15">
      <c r="BB209" s="325"/>
      <c r="BC209" s="325"/>
      <c r="BD209" s="325"/>
      <c r="BE209" s="325"/>
      <c r="BF209" s="325"/>
      <c r="CQ209" s="326"/>
      <c r="CR209" s="326"/>
      <c r="CS209" s="326"/>
      <c r="CT209" s="326"/>
      <c r="CU209" s="326"/>
      <c r="CV209" s="326"/>
      <c r="CW209" s="326"/>
      <c r="CX209" s="326"/>
      <c r="CY209" s="326"/>
      <c r="CZ209" s="326"/>
      <c r="DA209" s="326"/>
      <c r="DB209" s="326"/>
      <c r="DC209" s="326"/>
      <c r="DD209" s="326"/>
      <c r="DE209" s="326"/>
      <c r="DF209" s="326"/>
      <c r="DG209" s="326"/>
      <c r="DH209" s="326"/>
      <c r="DI209" s="326"/>
      <c r="DJ209" s="326"/>
      <c r="DK209" s="326"/>
      <c r="DL209" s="326"/>
      <c r="DM209" s="326"/>
      <c r="DN209" s="326"/>
      <c r="DO209" s="326"/>
    </row>
    <row r="210" spans="54:119" s="367" customFormat="1" x14ac:dyDescent="0.15">
      <c r="BB210" s="325"/>
      <c r="BC210" s="325"/>
      <c r="BD210" s="325"/>
      <c r="BE210" s="325"/>
      <c r="BF210" s="325"/>
      <c r="CQ210" s="326"/>
      <c r="CR210" s="326"/>
      <c r="CS210" s="326"/>
      <c r="CT210" s="326"/>
      <c r="CU210" s="326"/>
      <c r="CV210" s="326"/>
      <c r="CW210" s="326"/>
      <c r="CX210" s="326"/>
      <c r="CY210" s="326"/>
      <c r="CZ210" s="326"/>
      <c r="DA210" s="326"/>
      <c r="DB210" s="326"/>
      <c r="DC210" s="326"/>
      <c r="DD210" s="326"/>
      <c r="DE210" s="326"/>
      <c r="DF210" s="326"/>
      <c r="DG210" s="326"/>
      <c r="DH210" s="326"/>
      <c r="DI210" s="326"/>
      <c r="DJ210" s="326"/>
      <c r="DK210" s="326"/>
      <c r="DL210" s="326"/>
      <c r="DM210" s="326"/>
      <c r="DN210" s="326"/>
      <c r="DO210" s="326"/>
    </row>
    <row r="234" spans="1:228" s="100" customFormat="1" x14ac:dyDescent="0.15">
      <c r="A234" s="203"/>
      <c r="B234" s="203"/>
      <c r="C234" s="203"/>
      <c r="D234" s="203"/>
      <c r="E234" s="203"/>
      <c r="F234" s="203"/>
      <c r="G234" s="203"/>
      <c r="H234" s="203"/>
      <c r="I234" s="203"/>
      <c r="J234" s="203"/>
      <c r="K234" s="203"/>
      <c r="L234" s="203"/>
      <c r="M234" s="203"/>
      <c r="N234" s="203"/>
      <c r="O234" s="203"/>
      <c r="P234" s="203"/>
      <c r="Q234" s="203"/>
      <c r="R234" s="203"/>
      <c r="S234" s="203"/>
      <c r="T234" s="203"/>
      <c r="U234" s="203"/>
      <c r="V234" s="203"/>
      <c r="W234" s="203"/>
      <c r="X234" s="203"/>
      <c r="Y234" s="203"/>
      <c r="Z234" s="203"/>
      <c r="AA234" s="203"/>
      <c r="AB234" s="203"/>
      <c r="AC234" s="203"/>
      <c r="AD234" s="203"/>
      <c r="AE234" s="203"/>
      <c r="AF234" s="203"/>
      <c r="AG234" s="203"/>
      <c r="AH234" s="203"/>
      <c r="AI234" s="203"/>
      <c r="AJ234" s="203"/>
      <c r="AK234" s="203"/>
      <c r="AL234" s="203"/>
      <c r="AM234" s="203"/>
      <c r="AN234" s="203"/>
      <c r="AO234" s="203"/>
      <c r="AP234" s="203"/>
      <c r="AQ234" s="367"/>
      <c r="AR234" s="367"/>
      <c r="AS234" s="367"/>
      <c r="AT234" s="367"/>
      <c r="AU234" s="367"/>
      <c r="AV234" s="367"/>
      <c r="AW234" s="367"/>
      <c r="AX234" s="367"/>
      <c r="AY234" s="367"/>
      <c r="AZ234" s="367"/>
      <c r="BA234" s="367"/>
      <c r="BB234" s="325"/>
      <c r="BC234" s="325"/>
      <c r="BD234" s="325"/>
      <c r="BE234" s="325"/>
      <c r="BF234" s="325"/>
      <c r="BG234" s="367"/>
      <c r="BH234" s="367"/>
      <c r="BI234" s="367"/>
      <c r="BJ234" s="367"/>
      <c r="BK234" s="367"/>
      <c r="BL234" s="367"/>
      <c r="BM234" s="367"/>
      <c r="BN234" s="367"/>
      <c r="BO234" s="367"/>
      <c r="BP234" s="367"/>
      <c r="BQ234" s="367"/>
      <c r="BR234" s="367"/>
      <c r="BS234" s="367"/>
      <c r="BT234" s="367"/>
      <c r="BU234" s="367"/>
      <c r="BV234" s="367"/>
      <c r="BW234" s="367"/>
      <c r="BX234" s="367"/>
      <c r="BY234" s="367"/>
      <c r="BZ234" s="367"/>
      <c r="CA234" s="367"/>
      <c r="CB234" s="367"/>
      <c r="CC234" s="367"/>
      <c r="CD234" s="367"/>
      <c r="CE234" s="367"/>
      <c r="CF234" s="367"/>
      <c r="CG234" s="367"/>
      <c r="CH234" s="367"/>
      <c r="CI234" s="367"/>
      <c r="CJ234" s="367"/>
      <c r="CK234" s="367"/>
      <c r="CL234" s="367"/>
      <c r="CM234" s="367"/>
      <c r="CN234" s="367"/>
      <c r="CO234" s="367"/>
      <c r="CP234" s="367"/>
      <c r="CQ234" s="326"/>
      <c r="CR234" s="326"/>
      <c r="CS234" s="326"/>
      <c r="CT234" s="326"/>
      <c r="CU234" s="326"/>
      <c r="CV234" s="326"/>
      <c r="CW234" s="326"/>
      <c r="CX234" s="326"/>
      <c r="CY234" s="326"/>
      <c r="CZ234" s="326"/>
      <c r="DA234" s="326"/>
      <c r="DB234" s="326"/>
      <c r="DC234" s="326"/>
      <c r="DD234" s="326"/>
      <c r="DE234" s="326"/>
      <c r="DF234" s="326"/>
      <c r="DG234" s="326"/>
      <c r="DH234" s="326"/>
      <c r="DI234" s="326"/>
      <c r="DJ234" s="326"/>
      <c r="DK234" s="326"/>
      <c r="DL234" s="326"/>
      <c r="DM234" s="326"/>
      <c r="DN234" s="326"/>
      <c r="DO234" s="326"/>
      <c r="DP234" s="367"/>
      <c r="DQ234" s="367"/>
      <c r="DR234" s="367"/>
      <c r="DS234" s="367"/>
      <c r="DT234" s="367"/>
      <c r="DU234" s="367"/>
      <c r="DV234" s="367"/>
      <c r="FQ234" s="203"/>
      <c r="FR234" s="203"/>
      <c r="FS234" s="203"/>
      <c r="FT234" s="203"/>
      <c r="FU234" s="203"/>
      <c r="FV234" s="203"/>
      <c r="FW234" s="203"/>
      <c r="FX234" s="203"/>
      <c r="FY234" s="203"/>
      <c r="FZ234" s="203"/>
      <c r="GA234" s="203"/>
      <c r="GB234" s="203"/>
      <c r="GC234" s="203"/>
      <c r="GD234" s="203"/>
      <c r="GE234" s="203"/>
      <c r="GF234" s="203"/>
      <c r="GG234" s="203"/>
      <c r="GH234" s="203"/>
      <c r="GI234" s="203"/>
      <c r="GJ234" s="203"/>
      <c r="GK234" s="203"/>
      <c r="GL234" s="203"/>
      <c r="GM234" s="203"/>
      <c r="GN234" s="203"/>
      <c r="GO234" s="203"/>
      <c r="GP234" s="203"/>
      <c r="GQ234" s="203"/>
      <c r="GR234" s="203"/>
      <c r="GS234" s="203"/>
      <c r="GT234" s="203"/>
      <c r="GU234" s="203"/>
      <c r="GV234" s="203"/>
      <c r="GW234" s="203"/>
      <c r="GX234" s="203"/>
      <c r="GY234" s="203"/>
      <c r="GZ234" s="203"/>
      <c r="HA234" s="203"/>
      <c r="HB234" s="203"/>
      <c r="HC234" s="203"/>
      <c r="HD234" s="203"/>
      <c r="HE234" s="203"/>
      <c r="HF234" s="203"/>
      <c r="HG234" s="203"/>
      <c r="HH234" s="203"/>
      <c r="HI234" s="203"/>
      <c r="HJ234" s="203"/>
      <c r="HK234" s="203"/>
      <c r="HL234" s="203"/>
      <c r="HM234" s="203"/>
      <c r="HN234" s="203"/>
      <c r="HO234" s="203"/>
      <c r="HP234" s="203"/>
      <c r="HQ234" s="203"/>
      <c r="HR234" s="203"/>
      <c r="HS234" s="203"/>
      <c r="HT234" s="203"/>
    </row>
    <row r="235" spans="1:228" s="100" customFormat="1" x14ac:dyDescent="0.15">
      <c r="A235" s="203"/>
      <c r="B235" s="203"/>
      <c r="C235" s="203"/>
      <c r="D235" s="203"/>
      <c r="E235" s="203"/>
      <c r="F235" s="203"/>
      <c r="G235" s="203"/>
      <c r="H235" s="203"/>
      <c r="I235" s="203"/>
      <c r="J235" s="203"/>
      <c r="K235" s="203"/>
      <c r="L235" s="203"/>
      <c r="M235" s="203"/>
      <c r="N235" s="203"/>
      <c r="O235" s="203"/>
      <c r="P235" s="203"/>
      <c r="Q235" s="203"/>
      <c r="R235" s="203"/>
      <c r="S235" s="203"/>
      <c r="T235" s="203"/>
      <c r="U235" s="203"/>
      <c r="V235" s="203"/>
      <c r="W235" s="203"/>
      <c r="X235" s="203"/>
      <c r="Y235" s="203"/>
      <c r="Z235" s="203"/>
      <c r="AA235" s="203"/>
      <c r="AB235" s="203"/>
      <c r="AC235" s="203"/>
      <c r="AD235" s="203"/>
      <c r="AE235" s="203"/>
      <c r="AF235" s="203"/>
      <c r="AG235" s="203"/>
      <c r="AH235" s="203"/>
      <c r="AI235" s="203"/>
      <c r="AJ235" s="203"/>
      <c r="AK235" s="203"/>
      <c r="AL235" s="203"/>
      <c r="AM235" s="203"/>
      <c r="AN235" s="203"/>
      <c r="AO235" s="203"/>
      <c r="AP235" s="203"/>
      <c r="AQ235" s="367"/>
      <c r="AR235" s="367"/>
      <c r="AS235" s="367"/>
      <c r="AT235" s="367"/>
      <c r="AU235" s="367"/>
      <c r="AV235" s="367"/>
      <c r="AW235" s="367"/>
      <c r="AX235" s="367"/>
      <c r="AY235" s="367"/>
      <c r="AZ235" s="367"/>
      <c r="BA235" s="367"/>
      <c r="BB235" s="325"/>
      <c r="BC235" s="325"/>
      <c r="BD235" s="325"/>
      <c r="BE235" s="325"/>
      <c r="BF235" s="325"/>
      <c r="BG235" s="367"/>
      <c r="BH235" s="367"/>
      <c r="BI235" s="367"/>
      <c r="BJ235" s="367"/>
      <c r="BK235" s="367"/>
      <c r="BL235" s="367"/>
      <c r="BM235" s="367"/>
      <c r="BN235" s="367"/>
      <c r="BO235" s="367"/>
      <c r="BP235" s="367"/>
      <c r="BQ235" s="367"/>
      <c r="BR235" s="367"/>
      <c r="BS235" s="367"/>
      <c r="BT235" s="367"/>
      <c r="BU235" s="367"/>
      <c r="BV235" s="367"/>
      <c r="BW235" s="367"/>
      <c r="BX235" s="367"/>
      <c r="BY235" s="367"/>
      <c r="BZ235" s="367"/>
      <c r="CA235" s="367"/>
      <c r="CB235" s="367"/>
      <c r="CC235" s="367"/>
      <c r="CD235" s="367"/>
      <c r="CE235" s="367"/>
      <c r="CF235" s="367"/>
      <c r="CG235" s="367"/>
      <c r="CH235" s="367"/>
      <c r="CI235" s="367"/>
      <c r="CJ235" s="367"/>
      <c r="CK235" s="367"/>
      <c r="CL235" s="367"/>
      <c r="CM235" s="367"/>
      <c r="CN235" s="367"/>
      <c r="CO235" s="367"/>
      <c r="CP235" s="367"/>
      <c r="CQ235" s="326"/>
      <c r="CR235" s="326"/>
      <c r="CS235" s="326"/>
      <c r="CT235" s="326"/>
      <c r="CU235" s="326"/>
      <c r="CV235" s="326"/>
      <c r="CW235" s="326"/>
      <c r="CX235" s="326"/>
      <c r="CY235" s="326"/>
      <c r="CZ235" s="326"/>
      <c r="DA235" s="326"/>
      <c r="DB235" s="326"/>
      <c r="DC235" s="326"/>
      <c r="DD235" s="326"/>
      <c r="DE235" s="326"/>
      <c r="DF235" s="326"/>
      <c r="DG235" s="326"/>
      <c r="DH235" s="326"/>
      <c r="DI235" s="326"/>
      <c r="DJ235" s="326"/>
      <c r="DK235" s="326"/>
      <c r="DL235" s="326"/>
      <c r="DM235" s="326"/>
      <c r="DN235" s="326"/>
      <c r="DO235" s="326"/>
      <c r="DP235" s="367"/>
      <c r="DQ235" s="367"/>
      <c r="DR235" s="367"/>
      <c r="DS235" s="367"/>
      <c r="DT235" s="367"/>
      <c r="DU235" s="367"/>
      <c r="DV235" s="367"/>
      <c r="FQ235" s="203"/>
      <c r="FR235" s="203"/>
      <c r="FS235" s="203"/>
      <c r="FT235" s="203"/>
      <c r="FU235" s="203"/>
      <c r="FV235" s="203"/>
      <c r="FW235" s="203"/>
      <c r="FX235" s="203"/>
      <c r="FY235" s="203"/>
      <c r="FZ235" s="203"/>
      <c r="GA235" s="203"/>
      <c r="GB235" s="203"/>
      <c r="GC235" s="203"/>
      <c r="GD235" s="203"/>
      <c r="GE235" s="203"/>
      <c r="GF235" s="203"/>
      <c r="GG235" s="203"/>
      <c r="GH235" s="203"/>
      <c r="GI235" s="203"/>
      <c r="GJ235" s="203"/>
      <c r="GK235" s="203"/>
      <c r="GL235" s="203"/>
      <c r="GM235" s="203"/>
      <c r="GN235" s="203"/>
      <c r="GO235" s="203"/>
      <c r="GP235" s="203"/>
      <c r="GQ235" s="203"/>
      <c r="GR235" s="203"/>
      <c r="GS235" s="203"/>
      <c r="GT235" s="203"/>
      <c r="GU235" s="203"/>
      <c r="GV235" s="203"/>
      <c r="GW235" s="203"/>
      <c r="GX235" s="203"/>
      <c r="GY235" s="203"/>
      <c r="GZ235" s="203"/>
      <c r="HA235" s="203"/>
      <c r="HB235" s="203"/>
      <c r="HC235" s="203"/>
      <c r="HD235" s="203"/>
      <c r="HE235" s="203"/>
      <c r="HF235" s="203"/>
      <c r="HG235" s="203"/>
      <c r="HH235" s="203"/>
      <c r="HI235" s="203"/>
      <c r="HJ235" s="203"/>
      <c r="HK235" s="203"/>
      <c r="HL235" s="203"/>
      <c r="HM235" s="203"/>
      <c r="HN235" s="203"/>
      <c r="HO235" s="203"/>
      <c r="HP235" s="203"/>
      <c r="HQ235" s="203"/>
      <c r="HR235" s="203"/>
      <c r="HS235" s="203"/>
      <c r="HT235" s="203"/>
    </row>
    <row r="236" spans="1:228" s="100" customFormat="1" x14ac:dyDescent="0.15">
      <c r="A236" s="203"/>
      <c r="B236" s="203"/>
      <c r="C236" s="203"/>
      <c r="D236" s="203"/>
      <c r="E236" s="203"/>
      <c r="F236" s="203"/>
      <c r="G236" s="203"/>
      <c r="H236" s="203"/>
      <c r="I236" s="203"/>
      <c r="J236" s="203"/>
      <c r="K236" s="203"/>
      <c r="L236" s="203"/>
      <c r="M236" s="203"/>
      <c r="N236" s="203"/>
      <c r="O236" s="203"/>
      <c r="P236" s="203"/>
      <c r="Q236" s="203"/>
      <c r="R236" s="203"/>
      <c r="S236" s="203"/>
      <c r="T236" s="203"/>
      <c r="U236" s="203"/>
      <c r="V236" s="203"/>
      <c r="W236" s="203"/>
      <c r="X236" s="203"/>
      <c r="Y236" s="203"/>
      <c r="Z236" s="203"/>
      <c r="AA236" s="203"/>
      <c r="AB236" s="203"/>
      <c r="AC236" s="203"/>
      <c r="AD236" s="203"/>
      <c r="AE236" s="203"/>
      <c r="AF236" s="203"/>
      <c r="AG236" s="203"/>
      <c r="AH236" s="203"/>
      <c r="AI236" s="203"/>
      <c r="AJ236" s="203"/>
      <c r="AK236" s="203"/>
      <c r="AL236" s="203"/>
      <c r="AM236" s="203"/>
      <c r="AN236" s="203"/>
      <c r="AO236" s="203"/>
      <c r="AP236" s="203"/>
      <c r="AQ236" s="367"/>
      <c r="AR236" s="367"/>
      <c r="AS236" s="367"/>
      <c r="AT236" s="367"/>
      <c r="AU236" s="367"/>
      <c r="AV236" s="367"/>
      <c r="AW236" s="367"/>
      <c r="AX236" s="367"/>
      <c r="AY236" s="367"/>
      <c r="AZ236" s="367"/>
      <c r="BA236" s="367"/>
      <c r="BB236" s="325"/>
      <c r="BC236" s="325"/>
      <c r="BD236" s="325"/>
      <c r="BE236" s="325"/>
      <c r="BF236" s="325"/>
      <c r="BG236" s="367"/>
      <c r="BH236" s="367"/>
      <c r="BI236" s="367"/>
      <c r="BJ236" s="367"/>
      <c r="BK236" s="367"/>
      <c r="BL236" s="367"/>
      <c r="BM236" s="367"/>
      <c r="BN236" s="367"/>
      <c r="BO236" s="367"/>
      <c r="BP236" s="367"/>
      <c r="BQ236" s="367"/>
      <c r="BR236" s="367"/>
      <c r="BS236" s="367"/>
      <c r="BT236" s="367"/>
      <c r="BU236" s="367"/>
      <c r="BV236" s="367"/>
      <c r="BW236" s="367"/>
      <c r="BX236" s="367"/>
      <c r="BY236" s="367"/>
      <c r="BZ236" s="367"/>
      <c r="CA236" s="367"/>
      <c r="CB236" s="367"/>
      <c r="CC236" s="367"/>
      <c r="CD236" s="367"/>
      <c r="CE236" s="367"/>
      <c r="CF236" s="367"/>
      <c r="CG236" s="367"/>
      <c r="CH236" s="367"/>
      <c r="CI236" s="367"/>
      <c r="CJ236" s="367"/>
      <c r="CK236" s="367"/>
      <c r="CL236" s="367"/>
      <c r="CM236" s="367"/>
      <c r="CN236" s="367"/>
      <c r="CO236" s="367"/>
      <c r="CP236" s="367"/>
      <c r="CQ236" s="326"/>
      <c r="CR236" s="326"/>
      <c r="CS236" s="326"/>
      <c r="CT236" s="326"/>
      <c r="CU236" s="326"/>
      <c r="CV236" s="326"/>
      <c r="CW236" s="326"/>
      <c r="CX236" s="326"/>
      <c r="CY236" s="326"/>
      <c r="CZ236" s="326"/>
      <c r="DA236" s="326"/>
      <c r="DB236" s="326"/>
      <c r="DC236" s="326"/>
      <c r="DD236" s="326"/>
      <c r="DE236" s="326"/>
      <c r="DF236" s="326"/>
      <c r="DG236" s="326"/>
      <c r="DH236" s="326"/>
      <c r="DI236" s="326"/>
      <c r="DJ236" s="326"/>
      <c r="DK236" s="326"/>
      <c r="DL236" s="326"/>
      <c r="DM236" s="326"/>
      <c r="DN236" s="326"/>
      <c r="DO236" s="326"/>
      <c r="DP236" s="367"/>
      <c r="DQ236" s="367"/>
      <c r="DR236" s="367"/>
      <c r="DS236" s="367"/>
      <c r="DT236" s="367"/>
      <c r="DU236" s="367"/>
      <c r="DV236" s="367"/>
      <c r="FQ236" s="203"/>
      <c r="FR236" s="203"/>
      <c r="FS236" s="203"/>
      <c r="FT236" s="203"/>
      <c r="FU236" s="203"/>
      <c r="FV236" s="203"/>
      <c r="FW236" s="203"/>
      <c r="FX236" s="203"/>
      <c r="FY236" s="203"/>
      <c r="FZ236" s="203"/>
      <c r="GA236" s="203"/>
      <c r="GB236" s="203"/>
      <c r="GC236" s="203"/>
      <c r="GD236" s="203"/>
      <c r="GE236" s="203"/>
      <c r="GF236" s="203"/>
      <c r="GG236" s="203"/>
      <c r="GH236" s="203"/>
      <c r="GI236" s="203"/>
      <c r="GJ236" s="203"/>
      <c r="GK236" s="203"/>
      <c r="GL236" s="203"/>
      <c r="GM236" s="203"/>
      <c r="GN236" s="203"/>
      <c r="GO236" s="203"/>
      <c r="GP236" s="203"/>
      <c r="GQ236" s="203"/>
      <c r="GR236" s="203"/>
      <c r="GS236" s="203"/>
      <c r="GT236" s="203"/>
      <c r="GU236" s="203"/>
      <c r="GV236" s="203"/>
      <c r="GW236" s="203"/>
      <c r="GX236" s="203"/>
      <c r="GY236" s="203"/>
      <c r="GZ236" s="203"/>
      <c r="HA236" s="203"/>
      <c r="HB236" s="203"/>
      <c r="HC236" s="203"/>
      <c r="HD236" s="203"/>
      <c r="HE236" s="203"/>
      <c r="HF236" s="203"/>
      <c r="HG236" s="203"/>
      <c r="HH236" s="203"/>
      <c r="HI236" s="203"/>
      <c r="HJ236" s="203"/>
      <c r="HK236" s="203"/>
      <c r="HL236" s="203"/>
      <c r="HM236" s="203"/>
      <c r="HN236" s="203"/>
      <c r="HO236" s="203"/>
      <c r="HP236" s="203"/>
      <c r="HQ236" s="203"/>
      <c r="HR236" s="203"/>
      <c r="HS236" s="203"/>
      <c r="HT236" s="203"/>
    </row>
    <row r="237" spans="1:228" s="100" customFormat="1" x14ac:dyDescent="0.15">
      <c r="A237" s="203"/>
      <c r="B237" s="203"/>
      <c r="C237" s="203"/>
      <c r="D237" s="203"/>
      <c r="E237" s="203"/>
      <c r="F237" s="203"/>
      <c r="G237" s="203"/>
      <c r="H237" s="203"/>
      <c r="I237" s="203"/>
      <c r="J237" s="203"/>
      <c r="K237" s="203"/>
      <c r="L237" s="203"/>
      <c r="M237" s="203"/>
      <c r="N237" s="203"/>
      <c r="O237" s="203"/>
      <c r="P237" s="203"/>
      <c r="Q237" s="203"/>
      <c r="R237" s="203"/>
      <c r="S237" s="203"/>
      <c r="T237" s="203"/>
      <c r="U237" s="203"/>
      <c r="V237" s="203"/>
      <c r="W237" s="203"/>
      <c r="X237" s="203"/>
      <c r="Y237" s="203"/>
      <c r="Z237" s="203"/>
      <c r="AA237" s="203"/>
      <c r="AB237" s="203"/>
      <c r="AC237" s="203"/>
      <c r="AD237" s="203"/>
      <c r="AE237" s="203"/>
      <c r="AF237" s="203"/>
      <c r="AG237" s="203"/>
      <c r="AH237" s="203"/>
      <c r="AI237" s="203"/>
      <c r="AJ237" s="203"/>
      <c r="AK237" s="203"/>
      <c r="AL237" s="203"/>
      <c r="AM237" s="203"/>
      <c r="AN237" s="203"/>
      <c r="AO237" s="203"/>
      <c r="AP237" s="203"/>
      <c r="AQ237" s="367"/>
      <c r="AR237" s="367"/>
      <c r="AS237" s="367"/>
      <c r="AT237" s="367"/>
      <c r="AU237" s="367"/>
      <c r="AV237" s="367"/>
      <c r="AW237" s="367"/>
      <c r="AX237" s="367"/>
      <c r="AY237" s="367"/>
      <c r="AZ237" s="367"/>
      <c r="BA237" s="367"/>
      <c r="BB237" s="325"/>
      <c r="BC237" s="325"/>
      <c r="BD237" s="325"/>
      <c r="BE237" s="325"/>
      <c r="BF237" s="325"/>
      <c r="BG237" s="367"/>
      <c r="BH237" s="367"/>
      <c r="BI237" s="367"/>
      <c r="BJ237" s="367"/>
      <c r="BK237" s="367"/>
      <c r="BL237" s="367"/>
      <c r="BM237" s="367"/>
      <c r="BN237" s="367"/>
      <c r="BO237" s="367"/>
      <c r="BP237" s="367"/>
      <c r="BQ237" s="367"/>
      <c r="BR237" s="367"/>
      <c r="BS237" s="367"/>
      <c r="BT237" s="367"/>
      <c r="BU237" s="367"/>
      <c r="BV237" s="367"/>
      <c r="BW237" s="367"/>
      <c r="BX237" s="367"/>
      <c r="BY237" s="367"/>
      <c r="BZ237" s="367"/>
      <c r="CA237" s="367"/>
      <c r="CB237" s="367"/>
      <c r="CC237" s="367"/>
      <c r="CD237" s="367"/>
      <c r="CE237" s="367"/>
      <c r="CF237" s="367"/>
      <c r="CG237" s="367"/>
      <c r="CH237" s="367"/>
      <c r="CI237" s="367"/>
      <c r="CJ237" s="367"/>
      <c r="CK237" s="367"/>
      <c r="CL237" s="367"/>
      <c r="CM237" s="367"/>
      <c r="CN237" s="367"/>
      <c r="CO237" s="367"/>
      <c r="CP237" s="367"/>
      <c r="CQ237" s="326"/>
      <c r="CR237" s="326"/>
      <c r="CS237" s="326"/>
      <c r="CT237" s="326"/>
      <c r="CU237" s="326"/>
      <c r="CV237" s="326"/>
      <c r="CW237" s="326"/>
      <c r="CX237" s="326"/>
      <c r="CY237" s="326"/>
      <c r="CZ237" s="326"/>
      <c r="DA237" s="326"/>
      <c r="DB237" s="326"/>
      <c r="DC237" s="326"/>
      <c r="DD237" s="326"/>
      <c r="DE237" s="326"/>
      <c r="DF237" s="326"/>
      <c r="DG237" s="326"/>
      <c r="DH237" s="326"/>
      <c r="DI237" s="326"/>
      <c r="DJ237" s="326"/>
      <c r="DK237" s="326"/>
      <c r="DL237" s="326"/>
      <c r="DM237" s="326"/>
      <c r="DN237" s="326"/>
      <c r="DO237" s="326"/>
      <c r="DP237" s="367"/>
      <c r="DQ237" s="367"/>
      <c r="DR237" s="367"/>
      <c r="DS237" s="367"/>
      <c r="DT237" s="367"/>
      <c r="DU237" s="367"/>
      <c r="DV237" s="367"/>
      <c r="FQ237" s="203"/>
      <c r="FR237" s="203"/>
      <c r="FS237" s="203"/>
      <c r="FT237" s="203"/>
      <c r="FU237" s="203"/>
      <c r="FV237" s="203"/>
      <c r="FW237" s="203"/>
      <c r="FX237" s="203"/>
      <c r="FY237" s="203"/>
      <c r="FZ237" s="203"/>
      <c r="GA237" s="203"/>
      <c r="GB237" s="203"/>
      <c r="GC237" s="203"/>
      <c r="GD237" s="203"/>
      <c r="GE237" s="203"/>
      <c r="GF237" s="203"/>
      <c r="GG237" s="203"/>
      <c r="GH237" s="203"/>
      <c r="GI237" s="203"/>
      <c r="GJ237" s="203"/>
      <c r="GK237" s="203"/>
      <c r="GL237" s="203"/>
      <c r="GM237" s="203"/>
      <c r="GN237" s="203"/>
      <c r="GO237" s="203"/>
      <c r="GP237" s="203"/>
      <c r="GQ237" s="203"/>
      <c r="GR237" s="203"/>
      <c r="GS237" s="203"/>
      <c r="GT237" s="203"/>
      <c r="GU237" s="203"/>
      <c r="GV237" s="203"/>
      <c r="GW237" s="203"/>
      <c r="GX237" s="203"/>
      <c r="GY237" s="203"/>
      <c r="GZ237" s="203"/>
      <c r="HA237" s="203"/>
      <c r="HB237" s="203"/>
      <c r="HC237" s="203"/>
      <c r="HD237" s="203"/>
      <c r="HE237" s="203"/>
      <c r="HF237" s="203"/>
      <c r="HG237" s="203"/>
      <c r="HH237" s="203"/>
      <c r="HI237" s="203"/>
      <c r="HJ237" s="203"/>
      <c r="HK237" s="203"/>
      <c r="HL237" s="203"/>
      <c r="HM237" s="203"/>
      <c r="HN237" s="203"/>
      <c r="HO237" s="203"/>
      <c r="HP237" s="203"/>
      <c r="HQ237" s="203"/>
      <c r="HR237" s="203"/>
      <c r="HS237" s="203"/>
      <c r="HT237" s="203"/>
    </row>
    <row r="238" spans="1:228" s="100" customFormat="1" x14ac:dyDescent="0.15">
      <c r="A238" s="203"/>
      <c r="B238" s="203"/>
      <c r="C238" s="203"/>
      <c r="D238" s="203"/>
      <c r="E238" s="203"/>
      <c r="F238" s="203"/>
      <c r="G238" s="203"/>
      <c r="H238" s="203"/>
      <c r="I238" s="203"/>
      <c r="J238" s="203"/>
      <c r="K238" s="203"/>
      <c r="L238" s="203"/>
      <c r="M238" s="203"/>
      <c r="N238" s="203"/>
      <c r="O238" s="203"/>
      <c r="P238" s="203"/>
      <c r="Q238" s="203"/>
      <c r="R238" s="203"/>
      <c r="S238" s="203"/>
      <c r="T238" s="203"/>
      <c r="U238" s="203"/>
      <c r="V238" s="203"/>
      <c r="W238" s="203"/>
      <c r="X238" s="203"/>
      <c r="Y238" s="203"/>
      <c r="Z238" s="203"/>
      <c r="AA238" s="203"/>
      <c r="AB238" s="203"/>
      <c r="AC238" s="203"/>
      <c r="AD238" s="203"/>
      <c r="AE238" s="203"/>
      <c r="AF238" s="203"/>
      <c r="AG238" s="203"/>
      <c r="AH238" s="203"/>
      <c r="AI238" s="203"/>
      <c r="AJ238" s="203"/>
      <c r="AK238" s="203"/>
      <c r="AL238" s="203"/>
      <c r="AM238" s="203"/>
      <c r="AN238" s="203"/>
      <c r="AO238" s="203"/>
      <c r="AP238" s="203"/>
      <c r="AQ238" s="367"/>
      <c r="AR238" s="367"/>
      <c r="AS238" s="367"/>
      <c r="AT238" s="367"/>
      <c r="AU238" s="367"/>
      <c r="AV238" s="367"/>
      <c r="AW238" s="367"/>
      <c r="AX238" s="367"/>
      <c r="AY238" s="367"/>
      <c r="AZ238" s="367"/>
      <c r="BA238" s="367"/>
      <c r="BB238" s="325"/>
      <c r="BC238" s="325"/>
      <c r="BD238" s="325"/>
      <c r="BE238" s="325"/>
      <c r="BF238" s="325"/>
      <c r="BG238" s="367"/>
      <c r="BH238" s="367"/>
      <c r="BI238" s="367"/>
      <c r="BJ238" s="367"/>
      <c r="BK238" s="367"/>
      <c r="BL238" s="367"/>
      <c r="BM238" s="367"/>
      <c r="BN238" s="367"/>
      <c r="BO238" s="367"/>
      <c r="BP238" s="367"/>
      <c r="BQ238" s="367"/>
      <c r="BR238" s="367"/>
      <c r="BS238" s="367"/>
      <c r="BT238" s="367"/>
      <c r="BU238" s="367"/>
      <c r="BV238" s="367"/>
      <c r="BW238" s="367"/>
      <c r="BX238" s="367"/>
      <c r="BY238" s="367"/>
      <c r="BZ238" s="367"/>
      <c r="CA238" s="367"/>
      <c r="CB238" s="367"/>
      <c r="CC238" s="367"/>
      <c r="CD238" s="367"/>
      <c r="CE238" s="367"/>
      <c r="CF238" s="367"/>
      <c r="CG238" s="367"/>
      <c r="CH238" s="367"/>
      <c r="CI238" s="367"/>
      <c r="CJ238" s="367"/>
      <c r="CK238" s="367"/>
      <c r="CL238" s="367"/>
      <c r="CM238" s="367"/>
      <c r="CN238" s="367"/>
      <c r="CO238" s="367"/>
      <c r="CP238" s="367"/>
      <c r="CQ238" s="326"/>
      <c r="CR238" s="326"/>
      <c r="CS238" s="326"/>
      <c r="CT238" s="326"/>
      <c r="CU238" s="326"/>
      <c r="CV238" s="326"/>
      <c r="CW238" s="326"/>
      <c r="CX238" s="326"/>
      <c r="CY238" s="326"/>
      <c r="CZ238" s="326"/>
      <c r="DA238" s="326"/>
      <c r="DB238" s="326"/>
      <c r="DC238" s="326"/>
      <c r="DD238" s="326"/>
      <c r="DE238" s="326"/>
      <c r="DF238" s="326"/>
      <c r="DG238" s="326"/>
      <c r="DH238" s="326"/>
      <c r="DI238" s="326"/>
      <c r="DJ238" s="326"/>
      <c r="DK238" s="326"/>
      <c r="DL238" s="326"/>
      <c r="DM238" s="326"/>
      <c r="DN238" s="326"/>
      <c r="DO238" s="326"/>
      <c r="DP238" s="367"/>
      <c r="DQ238" s="367"/>
      <c r="DR238" s="367"/>
      <c r="DS238" s="367"/>
      <c r="DT238" s="367"/>
      <c r="DU238" s="367"/>
      <c r="DV238" s="367"/>
      <c r="FQ238" s="203"/>
      <c r="FR238" s="203"/>
      <c r="FS238" s="203"/>
      <c r="FT238" s="203"/>
      <c r="FU238" s="203"/>
      <c r="FV238" s="203"/>
      <c r="FW238" s="203"/>
      <c r="FX238" s="203"/>
      <c r="FY238" s="203"/>
      <c r="FZ238" s="203"/>
      <c r="GA238" s="203"/>
      <c r="GB238" s="203"/>
      <c r="GC238" s="203"/>
      <c r="GD238" s="203"/>
      <c r="GE238" s="203"/>
      <c r="GF238" s="203"/>
      <c r="GG238" s="203"/>
      <c r="GH238" s="203"/>
      <c r="GI238" s="203"/>
      <c r="GJ238" s="203"/>
      <c r="GK238" s="203"/>
      <c r="GL238" s="203"/>
      <c r="GM238" s="203"/>
      <c r="GN238" s="203"/>
      <c r="GO238" s="203"/>
      <c r="GP238" s="203"/>
      <c r="GQ238" s="203"/>
      <c r="GR238" s="203"/>
      <c r="GS238" s="203"/>
      <c r="GT238" s="203"/>
      <c r="GU238" s="203"/>
      <c r="GV238" s="203"/>
      <c r="GW238" s="203"/>
      <c r="GX238" s="203"/>
      <c r="GY238" s="203"/>
      <c r="GZ238" s="203"/>
      <c r="HA238" s="203"/>
      <c r="HB238" s="203"/>
      <c r="HC238" s="203"/>
      <c r="HD238" s="203"/>
      <c r="HE238" s="203"/>
      <c r="HF238" s="203"/>
      <c r="HG238" s="203"/>
      <c r="HH238" s="203"/>
      <c r="HI238" s="203"/>
      <c r="HJ238" s="203"/>
      <c r="HK238" s="203"/>
      <c r="HL238" s="203"/>
      <c r="HM238" s="203"/>
      <c r="HN238" s="203"/>
      <c r="HO238" s="203"/>
      <c r="HP238" s="203"/>
      <c r="HQ238" s="203"/>
      <c r="HR238" s="203"/>
      <c r="HS238" s="203"/>
      <c r="HT238" s="203"/>
    </row>
    <row r="239" spans="1:228" s="100" customFormat="1" x14ac:dyDescent="0.15">
      <c r="A239" s="203"/>
      <c r="B239" s="203"/>
      <c r="C239" s="203"/>
      <c r="D239" s="203"/>
      <c r="E239" s="203"/>
      <c r="F239" s="203"/>
      <c r="G239" s="203"/>
      <c r="H239" s="203"/>
      <c r="I239" s="203"/>
      <c r="J239" s="203"/>
      <c r="K239" s="203"/>
      <c r="L239" s="203"/>
      <c r="M239" s="203"/>
      <c r="N239" s="203"/>
      <c r="O239" s="203"/>
      <c r="P239" s="203"/>
      <c r="Q239" s="203"/>
      <c r="R239" s="203"/>
      <c r="S239" s="203"/>
      <c r="T239" s="203"/>
      <c r="U239" s="203"/>
      <c r="V239" s="203"/>
      <c r="W239" s="203"/>
      <c r="X239" s="203"/>
      <c r="Y239" s="203"/>
      <c r="Z239" s="203"/>
      <c r="AA239" s="203"/>
      <c r="AB239" s="203"/>
      <c r="AC239" s="203"/>
      <c r="AD239" s="203"/>
      <c r="AE239" s="203"/>
      <c r="AF239" s="203"/>
      <c r="AG239" s="203"/>
      <c r="AH239" s="203"/>
      <c r="AI239" s="203"/>
      <c r="AJ239" s="203"/>
      <c r="AK239" s="203"/>
      <c r="AL239" s="203"/>
      <c r="AM239" s="203"/>
      <c r="AN239" s="203"/>
      <c r="AO239" s="203"/>
      <c r="AP239" s="203"/>
      <c r="AQ239" s="367"/>
      <c r="AR239" s="367"/>
      <c r="AS239" s="367"/>
      <c r="AT239" s="367"/>
      <c r="AU239" s="367"/>
      <c r="AV239" s="367"/>
      <c r="AW239" s="367"/>
      <c r="AX239" s="367"/>
      <c r="AY239" s="367"/>
      <c r="AZ239" s="367"/>
      <c r="BA239" s="367"/>
      <c r="BB239" s="325"/>
      <c r="BC239" s="325"/>
      <c r="BD239" s="325"/>
      <c r="BE239" s="325"/>
      <c r="BF239" s="325"/>
      <c r="BG239" s="367"/>
      <c r="BH239" s="367"/>
      <c r="BI239" s="367"/>
      <c r="BJ239" s="367"/>
      <c r="BK239" s="367"/>
      <c r="BL239" s="367"/>
      <c r="BM239" s="367"/>
      <c r="BN239" s="367"/>
      <c r="BO239" s="367"/>
      <c r="BP239" s="367"/>
      <c r="BQ239" s="367"/>
      <c r="BR239" s="367"/>
      <c r="BS239" s="367"/>
      <c r="BT239" s="367"/>
      <c r="BU239" s="367"/>
      <c r="BV239" s="367"/>
      <c r="BW239" s="367"/>
      <c r="BX239" s="367"/>
      <c r="BY239" s="367"/>
      <c r="BZ239" s="367"/>
      <c r="CA239" s="367"/>
      <c r="CB239" s="367"/>
      <c r="CC239" s="367"/>
      <c r="CD239" s="367"/>
      <c r="CE239" s="367"/>
      <c r="CF239" s="367"/>
      <c r="CG239" s="367"/>
      <c r="CH239" s="367"/>
      <c r="CI239" s="367"/>
      <c r="CJ239" s="367"/>
      <c r="CK239" s="367"/>
      <c r="CL239" s="367"/>
      <c r="CM239" s="367"/>
      <c r="CN239" s="367"/>
      <c r="CO239" s="367"/>
      <c r="CP239" s="367"/>
      <c r="CQ239" s="326"/>
      <c r="CR239" s="326"/>
      <c r="CS239" s="326"/>
      <c r="CT239" s="326"/>
      <c r="CU239" s="326"/>
      <c r="CV239" s="326"/>
      <c r="CW239" s="326"/>
      <c r="CX239" s="326"/>
      <c r="CY239" s="326"/>
      <c r="CZ239" s="326"/>
      <c r="DA239" s="326"/>
      <c r="DB239" s="326"/>
      <c r="DC239" s="326"/>
      <c r="DD239" s="326"/>
      <c r="DE239" s="326"/>
      <c r="DF239" s="326"/>
      <c r="DG239" s="326"/>
      <c r="DH239" s="326"/>
      <c r="DI239" s="326"/>
      <c r="DJ239" s="326"/>
      <c r="DK239" s="326"/>
      <c r="DL239" s="326"/>
      <c r="DM239" s="326"/>
      <c r="DN239" s="326"/>
      <c r="DO239" s="326"/>
      <c r="DP239" s="367"/>
      <c r="DQ239" s="367"/>
      <c r="DR239" s="367"/>
      <c r="DS239" s="367"/>
      <c r="DT239" s="367"/>
      <c r="DU239" s="367"/>
      <c r="DV239" s="367"/>
      <c r="FQ239" s="203"/>
      <c r="FR239" s="203"/>
      <c r="FS239" s="203"/>
      <c r="FT239" s="203"/>
      <c r="FU239" s="203"/>
      <c r="FV239" s="203"/>
      <c r="FW239" s="203"/>
      <c r="FX239" s="203"/>
      <c r="FY239" s="203"/>
      <c r="FZ239" s="203"/>
      <c r="GA239" s="203"/>
      <c r="GB239" s="203"/>
      <c r="GC239" s="203"/>
      <c r="GD239" s="203"/>
      <c r="GE239" s="203"/>
      <c r="GF239" s="203"/>
      <c r="GG239" s="203"/>
      <c r="GH239" s="203"/>
      <c r="GI239" s="203"/>
      <c r="GJ239" s="203"/>
      <c r="GK239" s="203"/>
      <c r="GL239" s="203"/>
      <c r="GM239" s="203"/>
      <c r="GN239" s="203"/>
      <c r="GO239" s="203"/>
      <c r="GP239" s="203"/>
      <c r="GQ239" s="203"/>
      <c r="GR239" s="203"/>
      <c r="GS239" s="203"/>
      <c r="GT239" s="203"/>
      <c r="GU239" s="203"/>
      <c r="GV239" s="203"/>
      <c r="GW239" s="203"/>
      <c r="GX239" s="203"/>
      <c r="GY239" s="203"/>
      <c r="GZ239" s="203"/>
      <c r="HA239" s="203"/>
      <c r="HB239" s="203"/>
      <c r="HC239" s="203"/>
      <c r="HD239" s="203"/>
      <c r="HE239" s="203"/>
      <c r="HF239" s="203"/>
      <c r="HG239" s="203"/>
      <c r="HH239" s="203"/>
      <c r="HI239" s="203"/>
      <c r="HJ239" s="203"/>
      <c r="HK239" s="203"/>
      <c r="HL239" s="203"/>
      <c r="HM239" s="203"/>
      <c r="HN239" s="203"/>
      <c r="HO239" s="203"/>
      <c r="HP239" s="203"/>
      <c r="HQ239" s="203"/>
      <c r="HR239" s="203"/>
      <c r="HS239" s="203"/>
      <c r="HT239" s="203"/>
    </row>
    <row r="240" spans="1:228" s="100" customFormat="1" x14ac:dyDescent="0.15">
      <c r="A240" s="203"/>
      <c r="B240" s="203"/>
      <c r="C240" s="203"/>
      <c r="D240" s="203"/>
      <c r="E240" s="203"/>
      <c r="F240" s="203"/>
      <c r="G240" s="203"/>
      <c r="H240" s="203"/>
      <c r="I240" s="203"/>
      <c r="J240" s="203"/>
      <c r="K240" s="203"/>
      <c r="L240" s="203"/>
      <c r="M240" s="203"/>
      <c r="N240" s="203"/>
      <c r="O240" s="203"/>
      <c r="P240" s="203"/>
      <c r="Q240" s="203"/>
      <c r="R240" s="203"/>
      <c r="S240" s="203"/>
      <c r="T240" s="203"/>
      <c r="U240" s="203"/>
      <c r="V240" s="203"/>
      <c r="W240" s="203"/>
      <c r="X240" s="203"/>
      <c r="Y240" s="203"/>
      <c r="Z240" s="203"/>
      <c r="AA240" s="203"/>
      <c r="AB240" s="203"/>
      <c r="AC240" s="203"/>
      <c r="AD240" s="203"/>
      <c r="AE240" s="203"/>
      <c r="AF240" s="203"/>
      <c r="AG240" s="203"/>
      <c r="AH240" s="203"/>
      <c r="AI240" s="203"/>
      <c r="AJ240" s="203"/>
      <c r="AK240" s="203"/>
      <c r="AL240" s="203"/>
      <c r="AM240" s="203"/>
      <c r="AN240" s="203"/>
      <c r="AO240" s="203"/>
      <c r="AP240" s="203"/>
      <c r="AQ240" s="367"/>
      <c r="AR240" s="367"/>
      <c r="AS240" s="367"/>
      <c r="AT240" s="367"/>
      <c r="AU240" s="367"/>
      <c r="AV240" s="367"/>
      <c r="AW240" s="367"/>
      <c r="AX240" s="367"/>
      <c r="AY240" s="367"/>
      <c r="AZ240" s="367"/>
      <c r="BA240" s="367"/>
      <c r="BB240" s="325"/>
      <c r="BC240" s="325"/>
      <c r="BD240" s="325"/>
      <c r="BE240" s="325"/>
      <c r="BF240" s="325"/>
      <c r="BG240" s="367"/>
      <c r="BH240" s="367"/>
      <c r="BI240" s="367"/>
      <c r="BJ240" s="367"/>
      <c r="BK240" s="367"/>
      <c r="BL240" s="367"/>
      <c r="BM240" s="367"/>
      <c r="BN240" s="367"/>
      <c r="BO240" s="367"/>
      <c r="BP240" s="367"/>
      <c r="BQ240" s="367"/>
      <c r="BR240" s="367"/>
      <c r="BS240" s="367"/>
      <c r="BT240" s="367"/>
      <c r="BU240" s="367"/>
      <c r="BV240" s="367"/>
      <c r="BW240" s="367"/>
      <c r="BX240" s="367"/>
      <c r="BY240" s="367"/>
      <c r="BZ240" s="367"/>
      <c r="CA240" s="367"/>
      <c r="CB240" s="367"/>
      <c r="CC240" s="367"/>
      <c r="CD240" s="367"/>
      <c r="CE240" s="367"/>
      <c r="CF240" s="367"/>
      <c r="CG240" s="367"/>
      <c r="CH240" s="367"/>
      <c r="CI240" s="367"/>
      <c r="CJ240" s="367"/>
      <c r="CK240" s="367"/>
      <c r="CL240" s="367"/>
      <c r="CM240" s="367"/>
      <c r="CN240" s="367"/>
      <c r="CO240" s="367"/>
      <c r="CP240" s="367"/>
      <c r="CQ240" s="326"/>
      <c r="CR240" s="326"/>
      <c r="CS240" s="326"/>
      <c r="CT240" s="326"/>
      <c r="CU240" s="326"/>
      <c r="CV240" s="326"/>
      <c r="CW240" s="326"/>
      <c r="CX240" s="326"/>
      <c r="CY240" s="326"/>
      <c r="CZ240" s="326"/>
      <c r="DA240" s="326"/>
      <c r="DB240" s="326"/>
      <c r="DC240" s="326"/>
      <c r="DD240" s="326"/>
      <c r="DE240" s="326"/>
      <c r="DF240" s="326"/>
      <c r="DG240" s="326"/>
      <c r="DH240" s="326"/>
      <c r="DI240" s="326"/>
      <c r="DJ240" s="326"/>
      <c r="DK240" s="326"/>
      <c r="DL240" s="326"/>
      <c r="DM240" s="326"/>
      <c r="DN240" s="326"/>
      <c r="DO240" s="326"/>
      <c r="DP240" s="367"/>
      <c r="DQ240" s="367"/>
      <c r="DR240" s="367"/>
      <c r="DS240" s="367"/>
      <c r="DT240" s="367"/>
      <c r="DU240" s="367"/>
      <c r="DV240" s="367"/>
      <c r="FQ240" s="203"/>
      <c r="FR240" s="203"/>
      <c r="FS240" s="203"/>
      <c r="FT240" s="203"/>
      <c r="FU240" s="203"/>
      <c r="FV240" s="203"/>
      <c r="FW240" s="203"/>
      <c r="FX240" s="203"/>
      <c r="FY240" s="203"/>
      <c r="FZ240" s="203"/>
      <c r="GA240" s="203"/>
      <c r="GB240" s="203"/>
      <c r="GC240" s="203"/>
      <c r="GD240" s="203"/>
      <c r="GE240" s="203"/>
      <c r="GF240" s="203"/>
      <c r="GG240" s="203"/>
      <c r="GH240" s="203"/>
      <c r="GI240" s="203"/>
      <c r="GJ240" s="203"/>
      <c r="GK240" s="203"/>
      <c r="GL240" s="203"/>
      <c r="GM240" s="203"/>
      <c r="GN240" s="203"/>
      <c r="GO240" s="203"/>
      <c r="GP240" s="203"/>
      <c r="GQ240" s="203"/>
      <c r="GR240" s="203"/>
      <c r="GS240" s="203"/>
      <c r="GT240" s="203"/>
      <c r="GU240" s="203"/>
      <c r="GV240" s="203"/>
      <c r="GW240" s="203"/>
      <c r="GX240" s="203"/>
      <c r="GY240" s="203"/>
      <c r="GZ240" s="203"/>
      <c r="HA240" s="203"/>
      <c r="HB240" s="203"/>
      <c r="HC240" s="203"/>
      <c r="HD240" s="203"/>
      <c r="HE240" s="203"/>
      <c r="HF240" s="203"/>
      <c r="HG240" s="203"/>
      <c r="HH240" s="203"/>
      <c r="HI240" s="203"/>
      <c r="HJ240" s="203"/>
      <c r="HK240" s="203"/>
      <c r="HL240" s="203"/>
      <c r="HM240" s="203"/>
      <c r="HN240" s="203"/>
      <c r="HO240" s="203"/>
      <c r="HP240" s="203"/>
      <c r="HQ240" s="203"/>
      <c r="HR240" s="203"/>
      <c r="HS240" s="203"/>
      <c r="HT240" s="203"/>
    </row>
    <row r="241" spans="1:228" s="100" customFormat="1" x14ac:dyDescent="0.15">
      <c r="A241" s="203"/>
      <c r="B241" s="203"/>
      <c r="C241" s="203"/>
      <c r="D241" s="203"/>
      <c r="E241" s="203"/>
      <c r="F241" s="203"/>
      <c r="G241" s="203"/>
      <c r="H241" s="203"/>
      <c r="I241" s="203"/>
      <c r="J241" s="203"/>
      <c r="K241" s="203"/>
      <c r="L241" s="203"/>
      <c r="M241" s="203"/>
      <c r="N241" s="203"/>
      <c r="O241" s="203"/>
      <c r="P241" s="203"/>
      <c r="Q241" s="203"/>
      <c r="R241" s="203"/>
      <c r="S241" s="203"/>
      <c r="T241" s="203"/>
      <c r="U241" s="203"/>
      <c r="V241" s="203"/>
      <c r="W241" s="203"/>
      <c r="X241" s="203"/>
      <c r="Y241" s="203"/>
      <c r="Z241" s="203"/>
      <c r="AA241" s="203"/>
      <c r="AB241" s="203"/>
      <c r="AC241" s="203"/>
      <c r="AD241" s="203"/>
      <c r="AE241" s="203"/>
      <c r="AF241" s="203"/>
      <c r="AG241" s="203"/>
      <c r="AH241" s="203"/>
      <c r="AI241" s="203"/>
      <c r="AJ241" s="203"/>
      <c r="AK241" s="203"/>
      <c r="AL241" s="203"/>
      <c r="AM241" s="203"/>
      <c r="AN241" s="203"/>
      <c r="AO241" s="203"/>
      <c r="AP241" s="203"/>
      <c r="AQ241" s="367"/>
      <c r="AR241" s="367"/>
      <c r="AS241" s="367"/>
      <c r="AT241" s="367"/>
      <c r="AU241" s="367"/>
      <c r="AV241" s="367"/>
      <c r="AW241" s="367"/>
      <c r="AX241" s="367"/>
      <c r="AY241" s="367"/>
      <c r="AZ241" s="367"/>
      <c r="BA241" s="367"/>
      <c r="BB241" s="325"/>
      <c r="BC241" s="325"/>
      <c r="BD241" s="325"/>
      <c r="BE241" s="325"/>
      <c r="BF241" s="325"/>
      <c r="BG241" s="367"/>
      <c r="BH241" s="367"/>
      <c r="BI241" s="367"/>
      <c r="BJ241" s="367"/>
      <c r="BK241" s="367"/>
      <c r="BL241" s="367"/>
      <c r="BM241" s="367"/>
      <c r="BN241" s="367"/>
      <c r="BO241" s="367"/>
      <c r="BP241" s="367"/>
      <c r="BQ241" s="367"/>
      <c r="BR241" s="367"/>
      <c r="BS241" s="367"/>
      <c r="BT241" s="367"/>
      <c r="BU241" s="367"/>
      <c r="BV241" s="367"/>
      <c r="BW241" s="367"/>
      <c r="BX241" s="367"/>
      <c r="BY241" s="367"/>
      <c r="BZ241" s="367"/>
      <c r="CA241" s="367"/>
      <c r="CB241" s="367"/>
      <c r="CC241" s="367"/>
      <c r="CD241" s="367"/>
      <c r="CE241" s="367"/>
      <c r="CF241" s="367"/>
      <c r="CG241" s="367"/>
      <c r="CH241" s="367"/>
      <c r="CI241" s="367"/>
      <c r="CJ241" s="367"/>
      <c r="CK241" s="367"/>
      <c r="CL241" s="367"/>
      <c r="CM241" s="367"/>
      <c r="CN241" s="367"/>
      <c r="CO241" s="367"/>
      <c r="CP241" s="367"/>
      <c r="CQ241" s="326"/>
      <c r="CR241" s="326"/>
      <c r="CS241" s="326"/>
      <c r="CT241" s="326"/>
      <c r="CU241" s="326"/>
      <c r="CV241" s="326"/>
      <c r="CW241" s="326"/>
      <c r="CX241" s="326"/>
      <c r="CY241" s="326"/>
      <c r="CZ241" s="326"/>
      <c r="DA241" s="326"/>
      <c r="DB241" s="326"/>
      <c r="DC241" s="326"/>
      <c r="DD241" s="326"/>
      <c r="DE241" s="326"/>
      <c r="DF241" s="326"/>
      <c r="DG241" s="326"/>
      <c r="DH241" s="326"/>
      <c r="DI241" s="326"/>
      <c r="DJ241" s="326"/>
      <c r="DK241" s="326"/>
      <c r="DL241" s="326"/>
      <c r="DM241" s="326"/>
      <c r="DN241" s="326"/>
      <c r="DO241" s="326"/>
      <c r="DP241" s="367"/>
      <c r="DQ241" s="367"/>
      <c r="DR241" s="367"/>
      <c r="DS241" s="367"/>
      <c r="DT241" s="367"/>
      <c r="DU241" s="367"/>
      <c r="DV241" s="367"/>
      <c r="FQ241" s="203"/>
      <c r="FR241" s="203"/>
      <c r="FS241" s="203"/>
      <c r="FT241" s="203"/>
      <c r="FU241" s="203"/>
      <c r="FV241" s="203"/>
      <c r="FW241" s="203"/>
      <c r="FX241" s="203"/>
      <c r="FY241" s="203"/>
      <c r="FZ241" s="203"/>
      <c r="GA241" s="203"/>
      <c r="GB241" s="203"/>
      <c r="GC241" s="203"/>
      <c r="GD241" s="203"/>
      <c r="GE241" s="203"/>
      <c r="GF241" s="203"/>
      <c r="GG241" s="203"/>
      <c r="GH241" s="203"/>
      <c r="GI241" s="203"/>
      <c r="GJ241" s="203"/>
      <c r="GK241" s="203"/>
      <c r="GL241" s="203"/>
      <c r="GM241" s="203"/>
      <c r="GN241" s="203"/>
      <c r="GO241" s="203"/>
      <c r="GP241" s="203"/>
      <c r="GQ241" s="203"/>
      <c r="GR241" s="203"/>
      <c r="GS241" s="203"/>
      <c r="GT241" s="203"/>
      <c r="GU241" s="203"/>
      <c r="GV241" s="203"/>
      <c r="GW241" s="203"/>
      <c r="GX241" s="203"/>
      <c r="GY241" s="203"/>
      <c r="GZ241" s="203"/>
      <c r="HA241" s="203"/>
      <c r="HB241" s="203"/>
      <c r="HC241" s="203"/>
      <c r="HD241" s="203"/>
      <c r="HE241" s="203"/>
      <c r="HF241" s="203"/>
      <c r="HG241" s="203"/>
      <c r="HH241" s="203"/>
      <c r="HI241" s="203"/>
      <c r="HJ241" s="203"/>
      <c r="HK241" s="203"/>
      <c r="HL241" s="203"/>
      <c r="HM241" s="203"/>
      <c r="HN241" s="203"/>
      <c r="HO241" s="203"/>
      <c r="HP241" s="203"/>
      <c r="HQ241" s="203"/>
      <c r="HR241" s="203"/>
      <c r="HS241" s="203"/>
      <c r="HT241" s="203"/>
    </row>
    <row r="242" spans="1:228" s="100" customFormat="1" x14ac:dyDescent="0.15">
      <c r="A242" s="203"/>
      <c r="B242" s="203"/>
      <c r="C242" s="203"/>
      <c r="D242" s="203"/>
      <c r="E242" s="203"/>
      <c r="F242" s="203"/>
      <c r="G242" s="203"/>
      <c r="H242" s="203"/>
      <c r="I242" s="203"/>
      <c r="J242" s="203"/>
      <c r="K242" s="203"/>
      <c r="L242" s="203"/>
      <c r="M242" s="203"/>
      <c r="N242" s="203"/>
      <c r="O242" s="203"/>
      <c r="P242" s="203"/>
      <c r="Q242" s="203"/>
      <c r="R242" s="203"/>
      <c r="S242" s="203"/>
      <c r="T242" s="203"/>
      <c r="U242" s="203"/>
      <c r="V242" s="203"/>
      <c r="W242" s="203"/>
      <c r="X242" s="203"/>
      <c r="Y242" s="203"/>
      <c r="Z242" s="203"/>
      <c r="AA242" s="203"/>
      <c r="AB242" s="203"/>
      <c r="AC242" s="203"/>
      <c r="AD242" s="203"/>
      <c r="AE242" s="203"/>
      <c r="AF242" s="203"/>
      <c r="AG242" s="203"/>
      <c r="AH242" s="203"/>
      <c r="AI242" s="203"/>
      <c r="AJ242" s="203"/>
      <c r="AK242" s="203"/>
      <c r="AL242" s="203"/>
      <c r="AM242" s="203"/>
      <c r="AN242" s="203"/>
      <c r="AO242" s="203"/>
      <c r="AP242" s="203"/>
      <c r="AQ242" s="367"/>
      <c r="AR242" s="367"/>
      <c r="AS242" s="367"/>
      <c r="AT242" s="367"/>
      <c r="AU242" s="367"/>
      <c r="AV242" s="367"/>
      <c r="AW242" s="367"/>
      <c r="AX242" s="367"/>
      <c r="AY242" s="367"/>
      <c r="AZ242" s="367"/>
      <c r="BA242" s="367"/>
      <c r="BB242" s="325"/>
      <c r="BC242" s="325"/>
      <c r="BD242" s="325"/>
      <c r="BE242" s="325"/>
      <c r="BF242" s="325"/>
      <c r="BG242" s="367"/>
      <c r="BH242" s="367"/>
      <c r="BI242" s="367"/>
      <c r="BJ242" s="367"/>
      <c r="BK242" s="367"/>
      <c r="BL242" s="367"/>
      <c r="BM242" s="367"/>
      <c r="BN242" s="367"/>
      <c r="BO242" s="367"/>
      <c r="BP242" s="367"/>
      <c r="BQ242" s="367"/>
      <c r="BR242" s="367"/>
      <c r="BS242" s="367"/>
      <c r="BT242" s="367"/>
      <c r="BU242" s="367"/>
      <c r="BV242" s="367"/>
      <c r="BW242" s="367"/>
      <c r="BX242" s="367"/>
      <c r="BY242" s="367"/>
      <c r="BZ242" s="367"/>
      <c r="CA242" s="367"/>
      <c r="CB242" s="367"/>
      <c r="CC242" s="367"/>
      <c r="CD242" s="367"/>
      <c r="CE242" s="367"/>
      <c r="CF242" s="367"/>
      <c r="CG242" s="367"/>
      <c r="CH242" s="367"/>
      <c r="CI242" s="367"/>
      <c r="CJ242" s="367"/>
      <c r="CK242" s="367"/>
      <c r="CL242" s="367"/>
      <c r="CM242" s="367"/>
      <c r="CN242" s="367"/>
      <c r="CO242" s="367"/>
      <c r="CP242" s="367"/>
      <c r="CQ242" s="326"/>
      <c r="CR242" s="326"/>
      <c r="CS242" s="326"/>
      <c r="CT242" s="326"/>
      <c r="CU242" s="326"/>
      <c r="CV242" s="326"/>
      <c r="CW242" s="326"/>
      <c r="CX242" s="326"/>
      <c r="CY242" s="326"/>
      <c r="CZ242" s="326"/>
      <c r="DA242" s="326"/>
      <c r="DB242" s="326"/>
      <c r="DC242" s="326"/>
      <c r="DD242" s="326"/>
      <c r="DE242" s="326"/>
      <c r="DF242" s="326"/>
      <c r="DG242" s="326"/>
      <c r="DH242" s="326"/>
      <c r="DI242" s="326"/>
      <c r="DJ242" s="326"/>
      <c r="DK242" s="326"/>
      <c r="DL242" s="326"/>
      <c r="DM242" s="326"/>
      <c r="DN242" s="326"/>
      <c r="DO242" s="326"/>
      <c r="DP242" s="367"/>
      <c r="DQ242" s="367"/>
      <c r="DR242" s="367"/>
      <c r="DS242" s="367"/>
      <c r="DT242" s="367"/>
      <c r="DU242" s="367"/>
      <c r="DV242" s="367"/>
      <c r="FQ242" s="203"/>
      <c r="FR242" s="203"/>
      <c r="FS242" s="203"/>
      <c r="FT242" s="203"/>
      <c r="FU242" s="203"/>
      <c r="FV242" s="203"/>
      <c r="FW242" s="203"/>
      <c r="FX242" s="203"/>
      <c r="FY242" s="203"/>
      <c r="FZ242" s="203"/>
      <c r="GA242" s="203"/>
      <c r="GB242" s="203"/>
      <c r="GC242" s="203"/>
      <c r="GD242" s="203"/>
      <c r="GE242" s="203"/>
      <c r="GF242" s="203"/>
      <c r="GG242" s="203"/>
      <c r="GH242" s="203"/>
      <c r="GI242" s="203"/>
      <c r="GJ242" s="203"/>
      <c r="GK242" s="203"/>
      <c r="GL242" s="203"/>
      <c r="GM242" s="203"/>
      <c r="GN242" s="203"/>
      <c r="GO242" s="203"/>
      <c r="GP242" s="203"/>
      <c r="GQ242" s="203"/>
      <c r="GR242" s="203"/>
      <c r="GS242" s="203"/>
      <c r="GT242" s="203"/>
      <c r="GU242" s="203"/>
      <c r="GV242" s="203"/>
      <c r="GW242" s="203"/>
      <c r="GX242" s="203"/>
      <c r="GY242" s="203"/>
      <c r="GZ242" s="203"/>
      <c r="HA242" s="203"/>
      <c r="HB242" s="203"/>
      <c r="HC242" s="203"/>
      <c r="HD242" s="203"/>
      <c r="HE242" s="203"/>
      <c r="HF242" s="203"/>
      <c r="HG242" s="203"/>
      <c r="HH242" s="203"/>
      <c r="HI242" s="203"/>
      <c r="HJ242" s="203"/>
      <c r="HK242" s="203"/>
      <c r="HL242" s="203"/>
      <c r="HM242" s="203"/>
      <c r="HN242" s="203"/>
      <c r="HO242" s="203"/>
      <c r="HP242" s="203"/>
      <c r="HQ242" s="203"/>
      <c r="HR242" s="203"/>
      <c r="HS242" s="203"/>
      <c r="HT242" s="203"/>
    </row>
    <row r="243" spans="1:228" s="100" customFormat="1" x14ac:dyDescent="0.15">
      <c r="A243" s="203"/>
      <c r="B243" s="203"/>
      <c r="C243" s="203"/>
      <c r="D243" s="203"/>
      <c r="E243" s="203"/>
      <c r="F243" s="203"/>
      <c r="G243" s="203"/>
      <c r="H243" s="203"/>
      <c r="I243" s="203"/>
      <c r="J243" s="203"/>
      <c r="K243" s="203"/>
      <c r="L243" s="203"/>
      <c r="M243" s="203"/>
      <c r="N243" s="203"/>
      <c r="O243" s="203"/>
      <c r="P243" s="203"/>
      <c r="Q243" s="203"/>
      <c r="R243" s="203"/>
      <c r="S243" s="203"/>
      <c r="T243" s="203"/>
      <c r="U243" s="203"/>
      <c r="V243" s="203"/>
      <c r="W243" s="203"/>
      <c r="X243" s="203"/>
      <c r="Y243" s="203"/>
      <c r="Z243" s="203"/>
      <c r="AA243" s="203"/>
      <c r="AB243" s="203"/>
      <c r="AC243" s="203"/>
      <c r="AD243" s="203"/>
      <c r="AE243" s="203"/>
      <c r="AF243" s="203"/>
      <c r="AG243" s="203"/>
      <c r="AH243" s="203"/>
      <c r="AI243" s="203"/>
      <c r="AJ243" s="203"/>
      <c r="AK243" s="203"/>
      <c r="AL243" s="203"/>
      <c r="AM243" s="203"/>
      <c r="AN243" s="203"/>
      <c r="AO243" s="203"/>
      <c r="AP243" s="203"/>
      <c r="AQ243" s="367"/>
      <c r="AR243" s="367"/>
      <c r="AS243" s="367"/>
      <c r="AT243" s="367"/>
      <c r="AU243" s="367"/>
      <c r="AV243" s="367"/>
      <c r="AW243" s="367"/>
      <c r="AX243" s="367"/>
      <c r="AY243" s="367"/>
      <c r="AZ243" s="367"/>
      <c r="BA243" s="367"/>
      <c r="BB243" s="325"/>
      <c r="BC243" s="325"/>
      <c r="BD243" s="325"/>
      <c r="BE243" s="325"/>
      <c r="BF243" s="325"/>
      <c r="BG243" s="367"/>
      <c r="BH243" s="367"/>
      <c r="BI243" s="367"/>
      <c r="BJ243" s="367"/>
      <c r="BK243" s="367"/>
      <c r="BL243" s="367"/>
      <c r="BM243" s="367"/>
      <c r="BN243" s="367"/>
      <c r="BO243" s="367"/>
      <c r="BP243" s="367"/>
      <c r="BQ243" s="367"/>
      <c r="BR243" s="367"/>
      <c r="BS243" s="367"/>
      <c r="BT243" s="367"/>
      <c r="BU243" s="367"/>
      <c r="BV243" s="367"/>
      <c r="BW243" s="367"/>
      <c r="BX243" s="367"/>
      <c r="BY243" s="367"/>
      <c r="BZ243" s="367"/>
      <c r="CA243" s="367"/>
      <c r="CB243" s="367"/>
      <c r="CC243" s="367"/>
      <c r="CD243" s="367"/>
      <c r="CE243" s="367"/>
      <c r="CF243" s="367"/>
      <c r="CG243" s="367"/>
      <c r="CH243" s="367"/>
      <c r="CI243" s="367"/>
      <c r="CJ243" s="367"/>
      <c r="CK243" s="367"/>
      <c r="CL243" s="367"/>
      <c r="CM243" s="367"/>
      <c r="CN243" s="367"/>
      <c r="CO243" s="367"/>
      <c r="CP243" s="367"/>
      <c r="CQ243" s="326"/>
      <c r="CR243" s="326"/>
      <c r="CS243" s="326"/>
      <c r="CT243" s="326"/>
      <c r="CU243" s="326"/>
      <c r="CV243" s="326"/>
      <c r="CW243" s="326"/>
      <c r="CX243" s="326"/>
      <c r="CY243" s="326"/>
      <c r="CZ243" s="326"/>
      <c r="DA243" s="326"/>
      <c r="DB243" s="326"/>
      <c r="DC243" s="326"/>
      <c r="DD243" s="326"/>
      <c r="DE243" s="326"/>
      <c r="DF243" s="326"/>
      <c r="DG243" s="326"/>
      <c r="DH243" s="326"/>
      <c r="DI243" s="326"/>
      <c r="DJ243" s="326"/>
      <c r="DK243" s="326"/>
      <c r="DL243" s="326"/>
      <c r="DM243" s="326"/>
      <c r="DN243" s="326"/>
      <c r="DO243" s="326"/>
      <c r="DP243" s="367"/>
      <c r="DQ243" s="367"/>
      <c r="DR243" s="367"/>
      <c r="DS243" s="367"/>
      <c r="DT243" s="367"/>
      <c r="DU243" s="367"/>
      <c r="DV243" s="367"/>
      <c r="FQ243" s="203"/>
      <c r="FR243" s="203"/>
      <c r="FS243" s="203"/>
      <c r="FT243" s="203"/>
      <c r="FU243" s="203"/>
      <c r="FV243" s="203"/>
      <c r="FW243" s="203"/>
      <c r="FX243" s="203"/>
      <c r="FY243" s="203"/>
      <c r="FZ243" s="203"/>
      <c r="GA243" s="203"/>
      <c r="GB243" s="203"/>
      <c r="GC243" s="203"/>
      <c r="GD243" s="203"/>
      <c r="GE243" s="203"/>
      <c r="GF243" s="203"/>
      <c r="GG243" s="203"/>
      <c r="GH243" s="203"/>
      <c r="GI243" s="203"/>
      <c r="GJ243" s="203"/>
      <c r="GK243" s="203"/>
      <c r="GL243" s="203"/>
      <c r="GM243" s="203"/>
      <c r="GN243" s="203"/>
      <c r="GO243" s="203"/>
      <c r="GP243" s="203"/>
      <c r="GQ243" s="203"/>
      <c r="GR243" s="203"/>
      <c r="GS243" s="203"/>
      <c r="GT243" s="203"/>
      <c r="GU243" s="203"/>
      <c r="GV243" s="203"/>
      <c r="GW243" s="203"/>
      <c r="GX243" s="203"/>
      <c r="GY243" s="203"/>
      <c r="GZ243" s="203"/>
      <c r="HA243" s="203"/>
      <c r="HB243" s="203"/>
      <c r="HC243" s="203"/>
      <c r="HD243" s="203"/>
      <c r="HE243" s="203"/>
      <c r="HF243" s="203"/>
      <c r="HG243" s="203"/>
      <c r="HH243" s="203"/>
      <c r="HI243" s="203"/>
      <c r="HJ243" s="203"/>
      <c r="HK243" s="203"/>
      <c r="HL243" s="203"/>
      <c r="HM243" s="203"/>
      <c r="HN243" s="203"/>
      <c r="HO243" s="203"/>
      <c r="HP243" s="203"/>
      <c r="HQ243" s="203"/>
      <c r="HR243" s="203"/>
      <c r="HS243" s="203"/>
      <c r="HT243" s="203"/>
    </row>
    <row r="244" spans="1:228" s="100" customFormat="1" x14ac:dyDescent="0.15">
      <c r="A244" s="203"/>
      <c r="B244" s="203"/>
      <c r="C244" s="203"/>
      <c r="D244" s="203"/>
      <c r="E244" s="203"/>
      <c r="F244" s="203"/>
      <c r="G244" s="203"/>
      <c r="H244" s="203"/>
      <c r="I244" s="203"/>
      <c r="J244" s="203"/>
      <c r="K244" s="203"/>
      <c r="L244" s="203"/>
      <c r="M244" s="203"/>
      <c r="N244" s="203"/>
      <c r="O244" s="203"/>
      <c r="P244" s="203"/>
      <c r="Q244" s="203"/>
      <c r="R244" s="203"/>
      <c r="S244" s="203"/>
      <c r="T244" s="203"/>
      <c r="U244" s="203"/>
      <c r="V244" s="203"/>
      <c r="W244" s="203"/>
      <c r="X244" s="203"/>
      <c r="Y244" s="203"/>
      <c r="Z244" s="203"/>
      <c r="AA244" s="203"/>
      <c r="AB244" s="203"/>
      <c r="AC244" s="203"/>
      <c r="AD244" s="203"/>
      <c r="AE244" s="203"/>
      <c r="AF244" s="203"/>
      <c r="AG244" s="203"/>
      <c r="AH244" s="203"/>
      <c r="AI244" s="203"/>
      <c r="AJ244" s="203"/>
      <c r="AK244" s="203"/>
      <c r="AL244" s="203"/>
      <c r="AM244" s="203"/>
      <c r="AN244" s="203"/>
      <c r="AO244" s="203"/>
      <c r="AP244" s="203"/>
      <c r="AQ244" s="367"/>
      <c r="AR244" s="367"/>
      <c r="AS244" s="367"/>
      <c r="AT244" s="367"/>
      <c r="AU244" s="367"/>
      <c r="AV244" s="367"/>
      <c r="AW244" s="367"/>
      <c r="AX244" s="367"/>
      <c r="AY244" s="367"/>
      <c r="AZ244" s="367"/>
      <c r="BA244" s="367"/>
      <c r="BB244" s="325"/>
      <c r="BC244" s="325"/>
      <c r="BD244" s="325"/>
      <c r="BE244" s="325"/>
      <c r="BF244" s="325"/>
      <c r="BG244" s="367"/>
      <c r="BH244" s="367"/>
      <c r="BI244" s="367"/>
      <c r="BJ244" s="367"/>
      <c r="BK244" s="367"/>
      <c r="BL244" s="367"/>
      <c r="BM244" s="367"/>
      <c r="BN244" s="367"/>
      <c r="BO244" s="367"/>
      <c r="BP244" s="367"/>
      <c r="BQ244" s="367"/>
      <c r="BR244" s="367"/>
      <c r="BS244" s="367"/>
      <c r="BT244" s="367"/>
      <c r="BU244" s="367"/>
      <c r="BV244" s="367"/>
      <c r="BW244" s="367"/>
      <c r="BX244" s="367"/>
      <c r="BY244" s="367"/>
      <c r="BZ244" s="367"/>
      <c r="CA244" s="367"/>
      <c r="CB244" s="367"/>
      <c r="CC244" s="367"/>
      <c r="CD244" s="367"/>
      <c r="CE244" s="367"/>
      <c r="CF244" s="367"/>
      <c r="CG244" s="367"/>
      <c r="CH244" s="367"/>
      <c r="CI244" s="367"/>
      <c r="CJ244" s="367"/>
      <c r="CK244" s="367"/>
      <c r="CL244" s="367"/>
      <c r="CM244" s="367"/>
      <c r="CN244" s="367"/>
      <c r="CO244" s="367"/>
      <c r="CP244" s="367"/>
      <c r="CQ244" s="326"/>
      <c r="CR244" s="326"/>
      <c r="CS244" s="326"/>
      <c r="CT244" s="326"/>
      <c r="CU244" s="326"/>
      <c r="CV244" s="326"/>
      <c r="CW244" s="326"/>
      <c r="CX244" s="326"/>
      <c r="CY244" s="326"/>
      <c r="CZ244" s="326"/>
      <c r="DA244" s="326"/>
      <c r="DB244" s="326"/>
      <c r="DC244" s="326"/>
      <c r="DD244" s="326"/>
      <c r="DE244" s="326"/>
      <c r="DF244" s="326"/>
      <c r="DG244" s="326"/>
      <c r="DH244" s="326"/>
      <c r="DI244" s="326"/>
      <c r="DJ244" s="326"/>
      <c r="DK244" s="326"/>
      <c r="DL244" s="326"/>
      <c r="DM244" s="326"/>
      <c r="DN244" s="326"/>
      <c r="DO244" s="326"/>
      <c r="DP244" s="367"/>
      <c r="DQ244" s="367"/>
      <c r="DR244" s="367"/>
      <c r="DS244" s="367"/>
      <c r="DT244" s="367"/>
      <c r="DU244" s="367"/>
      <c r="DV244" s="367"/>
      <c r="FQ244" s="203"/>
      <c r="FR244" s="203"/>
      <c r="FS244" s="203"/>
      <c r="FT244" s="203"/>
      <c r="FU244" s="203"/>
      <c r="FV244" s="203"/>
      <c r="FW244" s="203"/>
      <c r="FX244" s="203"/>
      <c r="FY244" s="203"/>
      <c r="FZ244" s="203"/>
      <c r="GA244" s="203"/>
      <c r="GB244" s="203"/>
      <c r="GC244" s="203"/>
      <c r="GD244" s="203"/>
      <c r="GE244" s="203"/>
      <c r="GF244" s="203"/>
      <c r="GG244" s="203"/>
      <c r="GH244" s="203"/>
      <c r="GI244" s="203"/>
      <c r="GJ244" s="203"/>
      <c r="GK244" s="203"/>
      <c r="GL244" s="203"/>
      <c r="GM244" s="203"/>
      <c r="GN244" s="203"/>
      <c r="GO244" s="203"/>
      <c r="GP244" s="203"/>
      <c r="GQ244" s="203"/>
      <c r="GR244" s="203"/>
      <c r="GS244" s="203"/>
      <c r="GT244" s="203"/>
      <c r="GU244" s="203"/>
      <c r="GV244" s="203"/>
      <c r="GW244" s="203"/>
      <c r="GX244" s="203"/>
      <c r="GY244" s="203"/>
      <c r="GZ244" s="203"/>
      <c r="HA244" s="203"/>
      <c r="HB244" s="203"/>
      <c r="HC244" s="203"/>
      <c r="HD244" s="203"/>
      <c r="HE244" s="203"/>
      <c r="HF244" s="203"/>
      <c r="HG244" s="203"/>
      <c r="HH244" s="203"/>
      <c r="HI244" s="203"/>
      <c r="HJ244" s="203"/>
      <c r="HK244" s="203"/>
      <c r="HL244" s="203"/>
      <c r="HM244" s="203"/>
      <c r="HN244" s="203"/>
      <c r="HO244" s="203"/>
      <c r="HP244" s="203"/>
      <c r="HQ244" s="203"/>
      <c r="HR244" s="203"/>
      <c r="HS244" s="203"/>
      <c r="HT244" s="203"/>
    </row>
    <row r="245" spans="1:228" s="100" customFormat="1" x14ac:dyDescent="0.15">
      <c r="A245" s="203"/>
      <c r="B245" s="203"/>
      <c r="C245" s="203"/>
      <c r="D245" s="203"/>
      <c r="E245" s="203"/>
      <c r="F245" s="203"/>
      <c r="G245" s="203"/>
      <c r="H245" s="203"/>
      <c r="I245" s="203"/>
      <c r="J245" s="203"/>
      <c r="K245" s="203"/>
      <c r="L245" s="203"/>
      <c r="M245" s="203"/>
      <c r="N245" s="203"/>
      <c r="O245" s="203"/>
      <c r="P245" s="203"/>
      <c r="Q245" s="203"/>
      <c r="R245" s="203"/>
      <c r="S245" s="203"/>
      <c r="T245" s="203"/>
      <c r="U245" s="203"/>
      <c r="V245" s="203"/>
      <c r="W245" s="203"/>
      <c r="X245" s="203"/>
      <c r="Y245" s="203"/>
      <c r="Z245" s="203"/>
      <c r="AA245" s="203"/>
      <c r="AB245" s="203"/>
      <c r="AC245" s="203"/>
      <c r="AD245" s="203"/>
      <c r="AE245" s="203"/>
      <c r="AF245" s="203"/>
      <c r="AG245" s="203"/>
      <c r="AH245" s="203"/>
      <c r="AI245" s="203"/>
      <c r="AJ245" s="203"/>
      <c r="AK245" s="203"/>
      <c r="AL245" s="203"/>
      <c r="AM245" s="203"/>
      <c r="AN245" s="203"/>
      <c r="AO245" s="203"/>
      <c r="AP245" s="203"/>
      <c r="AQ245" s="367"/>
      <c r="AR245" s="367"/>
      <c r="AS245" s="367"/>
      <c r="AT245" s="367"/>
      <c r="AU245" s="367"/>
      <c r="AV245" s="367"/>
      <c r="AW245" s="367"/>
      <c r="AX245" s="367"/>
      <c r="AY245" s="367"/>
      <c r="AZ245" s="367"/>
      <c r="BA245" s="367"/>
      <c r="BB245" s="325"/>
      <c r="BC245" s="325"/>
      <c r="BD245" s="325"/>
      <c r="BE245" s="325"/>
      <c r="BF245" s="325"/>
      <c r="BG245" s="367"/>
      <c r="BH245" s="367"/>
      <c r="BI245" s="367"/>
      <c r="BJ245" s="367"/>
      <c r="BK245" s="367"/>
      <c r="BL245" s="367"/>
      <c r="BM245" s="367"/>
      <c r="BN245" s="367"/>
      <c r="BO245" s="367"/>
      <c r="BP245" s="367"/>
      <c r="BQ245" s="367"/>
      <c r="BR245" s="367"/>
      <c r="BS245" s="367"/>
      <c r="BT245" s="367"/>
      <c r="BU245" s="367"/>
      <c r="BV245" s="367"/>
      <c r="BW245" s="367"/>
      <c r="BX245" s="367"/>
      <c r="BY245" s="367"/>
      <c r="BZ245" s="367"/>
      <c r="CA245" s="367"/>
      <c r="CB245" s="367"/>
      <c r="CC245" s="367"/>
      <c r="CD245" s="367"/>
      <c r="CE245" s="367"/>
      <c r="CF245" s="367"/>
      <c r="CG245" s="367"/>
      <c r="CH245" s="367"/>
      <c r="CI245" s="367"/>
      <c r="CJ245" s="367"/>
      <c r="CK245" s="367"/>
      <c r="CL245" s="367"/>
      <c r="CM245" s="367"/>
      <c r="CN245" s="367"/>
      <c r="CO245" s="367"/>
      <c r="CP245" s="367"/>
      <c r="CQ245" s="326"/>
      <c r="CR245" s="326"/>
      <c r="CS245" s="326"/>
      <c r="CT245" s="326"/>
      <c r="CU245" s="326"/>
      <c r="CV245" s="326"/>
      <c r="CW245" s="326"/>
      <c r="CX245" s="326"/>
      <c r="CY245" s="326"/>
      <c r="CZ245" s="326"/>
      <c r="DA245" s="326"/>
      <c r="DB245" s="326"/>
      <c r="DC245" s="326"/>
      <c r="DD245" s="326"/>
      <c r="DE245" s="326"/>
      <c r="DF245" s="326"/>
      <c r="DG245" s="326"/>
      <c r="DH245" s="326"/>
      <c r="DI245" s="326"/>
      <c r="DJ245" s="326"/>
      <c r="DK245" s="326"/>
      <c r="DL245" s="326"/>
      <c r="DM245" s="326"/>
      <c r="DN245" s="326"/>
      <c r="DO245" s="326"/>
      <c r="DP245" s="367"/>
      <c r="DQ245" s="367"/>
      <c r="DR245" s="367"/>
      <c r="DS245" s="367"/>
      <c r="DT245" s="367"/>
      <c r="DU245" s="367"/>
      <c r="DV245" s="367"/>
      <c r="FQ245" s="203"/>
      <c r="FR245" s="203"/>
      <c r="FS245" s="203"/>
      <c r="FT245" s="203"/>
      <c r="FU245" s="203"/>
      <c r="FV245" s="203"/>
      <c r="FW245" s="203"/>
      <c r="FX245" s="203"/>
      <c r="FY245" s="203"/>
      <c r="FZ245" s="203"/>
      <c r="GA245" s="203"/>
      <c r="GB245" s="203"/>
      <c r="GC245" s="203"/>
      <c r="GD245" s="203"/>
      <c r="GE245" s="203"/>
      <c r="GF245" s="203"/>
      <c r="GG245" s="203"/>
      <c r="GH245" s="203"/>
      <c r="GI245" s="203"/>
      <c r="GJ245" s="203"/>
      <c r="GK245" s="203"/>
      <c r="GL245" s="203"/>
      <c r="GM245" s="203"/>
      <c r="GN245" s="203"/>
      <c r="GO245" s="203"/>
      <c r="GP245" s="203"/>
      <c r="GQ245" s="203"/>
      <c r="GR245" s="203"/>
      <c r="GS245" s="203"/>
      <c r="GT245" s="203"/>
      <c r="GU245" s="203"/>
      <c r="GV245" s="203"/>
      <c r="GW245" s="203"/>
      <c r="GX245" s="203"/>
      <c r="GY245" s="203"/>
      <c r="GZ245" s="203"/>
      <c r="HA245" s="203"/>
      <c r="HB245" s="203"/>
      <c r="HC245" s="203"/>
      <c r="HD245" s="203"/>
      <c r="HE245" s="203"/>
      <c r="HF245" s="203"/>
      <c r="HG245" s="203"/>
      <c r="HH245" s="203"/>
      <c r="HI245" s="203"/>
      <c r="HJ245" s="203"/>
      <c r="HK245" s="203"/>
      <c r="HL245" s="203"/>
      <c r="HM245" s="203"/>
      <c r="HN245" s="203"/>
      <c r="HO245" s="203"/>
      <c r="HP245" s="203"/>
      <c r="HQ245" s="203"/>
      <c r="HR245" s="203"/>
      <c r="HS245" s="203"/>
      <c r="HT245" s="203"/>
    </row>
    <row r="246" spans="1:228" s="100" customFormat="1" x14ac:dyDescent="0.15">
      <c r="A246" s="203"/>
      <c r="B246" s="203"/>
      <c r="C246" s="203"/>
      <c r="D246" s="203"/>
      <c r="E246" s="203"/>
      <c r="F246" s="203"/>
      <c r="G246" s="203"/>
      <c r="H246" s="203"/>
      <c r="I246" s="203"/>
      <c r="J246" s="203"/>
      <c r="K246" s="203"/>
      <c r="L246" s="203"/>
      <c r="M246" s="203"/>
      <c r="N246" s="203"/>
      <c r="O246" s="203"/>
      <c r="P246" s="203"/>
      <c r="Q246" s="203"/>
      <c r="R246" s="203"/>
      <c r="S246" s="203"/>
      <c r="T246" s="203"/>
      <c r="U246" s="203"/>
      <c r="V246" s="203"/>
      <c r="W246" s="203"/>
      <c r="X246" s="203"/>
      <c r="Y246" s="203"/>
      <c r="Z246" s="203"/>
      <c r="AA246" s="203"/>
      <c r="AB246" s="203"/>
      <c r="AC246" s="203"/>
      <c r="AD246" s="203"/>
      <c r="AE246" s="203"/>
      <c r="AF246" s="203"/>
      <c r="AG246" s="203"/>
      <c r="AH246" s="203"/>
      <c r="AI246" s="203"/>
      <c r="AJ246" s="203"/>
      <c r="AK246" s="203"/>
      <c r="AL246" s="203"/>
      <c r="AM246" s="203"/>
      <c r="AN246" s="203"/>
      <c r="AO246" s="203"/>
      <c r="AP246" s="203"/>
      <c r="AQ246" s="367"/>
      <c r="AR246" s="367"/>
      <c r="AS246" s="367"/>
      <c r="AT246" s="367"/>
      <c r="AU246" s="367"/>
      <c r="AV246" s="367"/>
      <c r="AW246" s="367"/>
      <c r="AX246" s="367"/>
      <c r="AY246" s="367"/>
      <c r="AZ246" s="367"/>
      <c r="BA246" s="367"/>
      <c r="BB246" s="325"/>
      <c r="BC246" s="325"/>
      <c r="BD246" s="325"/>
      <c r="BE246" s="325"/>
      <c r="BF246" s="325"/>
      <c r="BG246" s="367"/>
      <c r="BH246" s="367"/>
      <c r="BI246" s="367"/>
      <c r="BJ246" s="367"/>
      <c r="BK246" s="367"/>
      <c r="BL246" s="367"/>
      <c r="BM246" s="367"/>
      <c r="BN246" s="367"/>
      <c r="BO246" s="367"/>
      <c r="BP246" s="367"/>
      <c r="BQ246" s="367"/>
      <c r="BR246" s="367"/>
      <c r="BS246" s="367"/>
      <c r="BT246" s="367"/>
      <c r="BU246" s="367"/>
      <c r="BV246" s="367"/>
      <c r="BW246" s="367"/>
      <c r="BX246" s="367"/>
      <c r="BY246" s="367"/>
      <c r="BZ246" s="367"/>
      <c r="CA246" s="367"/>
      <c r="CB246" s="367"/>
      <c r="CC246" s="367"/>
      <c r="CD246" s="367"/>
      <c r="CE246" s="367"/>
      <c r="CF246" s="367"/>
      <c r="CG246" s="367"/>
      <c r="CH246" s="367"/>
      <c r="CI246" s="367"/>
      <c r="CJ246" s="367"/>
      <c r="CK246" s="367"/>
      <c r="CL246" s="367"/>
      <c r="CM246" s="367"/>
      <c r="CN246" s="367"/>
      <c r="CO246" s="367"/>
      <c r="CP246" s="367"/>
      <c r="CQ246" s="326"/>
      <c r="CR246" s="326"/>
      <c r="CS246" s="326"/>
      <c r="CT246" s="326"/>
      <c r="CU246" s="326"/>
      <c r="CV246" s="326"/>
      <c r="CW246" s="326"/>
      <c r="CX246" s="326"/>
      <c r="CY246" s="326"/>
      <c r="CZ246" s="326"/>
      <c r="DA246" s="326"/>
      <c r="DB246" s="326"/>
      <c r="DC246" s="326"/>
      <c r="DD246" s="326"/>
      <c r="DE246" s="326"/>
      <c r="DF246" s="326"/>
      <c r="DG246" s="326"/>
      <c r="DH246" s="326"/>
      <c r="DI246" s="326"/>
      <c r="DJ246" s="326"/>
      <c r="DK246" s="326"/>
      <c r="DL246" s="326"/>
      <c r="DM246" s="326"/>
      <c r="DN246" s="326"/>
      <c r="DO246" s="326"/>
      <c r="DP246" s="367"/>
      <c r="DQ246" s="367"/>
      <c r="DR246" s="367"/>
      <c r="DS246" s="367"/>
      <c r="DT246" s="367"/>
      <c r="DU246" s="367"/>
      <c r="DV246" s="367"/>
      <c r="FQ246" s="203"/>
      <c r="FR246" s="203"/>
      <c r="FS246" s="203"/>
      <c r="FT246" s="203"/>
      <c r="FU246" s="203"/>
      <c r="FV246" s="203"/>
      <c r="FW246" s="203"/>
      <c r="FX246" s="203"/>
      <c r="FY246" s="203"/>
      <c r="FZ246" s="203"/>
      <c r="GA246" s="203"/>
      <c r="GB246" s="203"/>
      <c r="GC246" s="203"/>
      <c r="GD246" s="203"/>
      <c r="GE246" s="203"/>
      <c r="GF246" s="203"/>
      <c r="GG246" s="203"/>
      <c r="GH246" s="203"/>
      <c r="GI246" s="203"/>
      <c r="GJ246" s="203"/>
      <c r="GK246" s="203"/>
      <c r="GL246" s="203"/>
      <c r="GM246" s="203"/>
      <c r="GN246" s="203"/>
      <c r="GO246" s="203"/>
      <c r="GP246" s="203"/>
      <c r="GQ246" s="203"/>
      <c r="GR246" s="203"/>
      <c r="GS246" s="203"/>
      <c r="GT246" s="203"/>
      <c r="GU246" s="203"/>
      <c r="GV246" s="203"/>
      <c r="GW246" s="203"/>
      <c r="GX246" s="203"/>
      <c r="GY246" s="203"/>
      <c r="GZ246" s="203"/>
      <c r="HA246" s="203"/>
      <c r="HB246" s="203"/>
      <c r="HC246" s="203"/>
      <c r="HD246" s="203"/>
      <c r="HE246" s="203"/>
      <c r="HF246" s="203"/>
      <c r="HG246" s="203"/>
      <c r="HH246" s="203"/>
      <c r="HI246" s="203"/>
      <c r="HJ246" s="203"/>
      <c r="HK246" s="203"/>
      <c r="HL246" s="203"/>
      <c r="HM246" s="203"/>
      <c r="HN246" s="203"/>
      <c r="HO246" s="203"/>
      <c r="HP246" s="203"/>
      <c r="HQ246" s="203"/>
      <c r="HR246" s="203"/>
      <c r="HS246" s="203"/>
      <c r="HT246" s="203"/>
    </row>
    <row r="247" spans="1:228" s="100" customFormat="1" x14ac:dyDescent="0.15">
      <c r="A247" s="203"/>
      <c r="B247" s="203"/>
      <c r="C247" s="203"/>
      <c r="D247" s="203"/>
      <c r="E247" s="203"/>
      <c r="F247" s="203"/>
      <c r="G247" s="203"/>
      <c r="H247" s="203"/>
      <c r="I247" s="203"/>
      <c r="J247" s="203"/>
      <c r="K247" s="203"/>
      <c r="L247" s="203"/>
      <c r="M247" s="203"/>
      <c r="N247" s="203"/>
      <c r="O247" s="203"/>
      <c r="P247" s="203"/>
      <c r="Q247" s="203"/>
      <c r="R247" s="203"/>
      <c r="S247" s="203"/>
      <c r="T247" s="203"/>
      <c r="U247" s="203"/>
      <c r="V247" s="203"/>
      <c r="W247" s="203"/>
      <c r="X247" s="203"/>
      <c r="Y247" s="203"/>
      <c r="Z247" s="203"/>
      <c r="AA247" s="203"/>
      <c r="AB247" s="203"/>
      <c r="AC247" s="203"/>
      <c r="AD247" s="203"/>
      <c r="AE247" s="203"/>
      <c r="AF247" s="203"/>
      <c r="AG247" s="203"/>
      <c r="AH247" s="203"/>
      <c r="AI247" s="203"/>
      <c r="AJ247" s="203"/>
      <c r="AK247" s="203"/>
      <c r="AL247" s="203"/>
      <c r="AM247" s="203"/>
      <c r="AN247" s="203"/>
      <c r="AO247" s="203"/>
      <c r="AP247" s="203"/>
      <c r="AQ247" s="367"/>
      <c r="AR247" s="367"/>
      <c r="AS247" s="367"/>
      <c r="AT247" s="367"/>
      <c r="AU247" s="367"/>
      <c r="AV247" s="367"/>
      <c r="AW247" s="367"/>
      <c r="AX247" s="367"/>
      <c r="AY247" s="367"/>
      <c r="AZ247" s="367"/>
      <c r="BA247" s="367"/>
      <c r="BB247" s="325"/>
      <c r="BC247" s="325"/>
      <c r="BD247" s="325"/>
      <c r="BE247" s="325"/>
      <c r="BF247" s="325"/>
      <c r="BG247" s="367"/>
      <c r="BH247" s="367"/>
      <c r="BI247" s="367"/>
      <c r="BJ247" s="367"/>
      <c r="BK247" s="367"/>
      <c r="BL247" s="367"/>
      <c r="BM247" s="367"/>
      <c r="BN247" s="367"/>
      <c r="BO247" s="367"/>
      <c r="BP247" s="367"/>
      <c r="BQ247" s="367"/>
      <c r="BR247" s="367"/>
      <c r="BS247" s="367"/>
      <c r="BT247" s="367"/>
      <c r="BU247" s="367"/>
      <c r="BV247" s="367"/>
      <c r="BW247" s="367"/>
      <c r="BX247" s="367"/>
      <c r="BY247" s="367"/>
      <c r="BZ247" s="367"/>
      <c r="CA247" s="367"/>
      <c r="CB247" s="367"/>
      <c r="CC247" s="367"/>
      <c r="CD247" s="367"/>
      <c r="CE247" s="367"/>
      <c r="CF247" s="367"/>
      <c r="CG247" s="367"/>
      <c r="CH247" s="367"/>
      <c r="CI247" s="367"/>
      <c r="CJ247" s="367"/>
      <c r="CK247" s="367"/>
      <c r="CL247" s="367"/>
      <c r="CM247" s="367"/>
      <c r="CN247" s="367"/>
      <c r="CO247" s="367"/>
      <c r="CP247" s="367"/>
      <c r="CQ247" s="326"/>
      <c r="CR247" s="326"/>
      <c r="CS247" s="326"/>
      <c r="CT247" s="326"/>
      <c r="CU247" s="326"/>
      <c r="CV247" s="326"/>
      <c r="CW247" s="326"/>
      <c r="CX247" s="326"/>
      <c r="CY247" s="326"/>
      <c r="CZ247" s="326"/>
      <c r="DA247" s="326"/>
      <c r="DB247" s="326"/>
      <c r="DC247" s="326"/>
      <c r="DD247" s="326"/>
      <c r="DE247" s="326"/>
      <c r="DF247" s="326"/>
      <c r="DG247" s="326"/>
      <c r="DH247" s="326"/>
      <c r="DI247" s="326"/>
      <c r="DJ247" s="326"/>
      <c r="DK247" s="326"/>
      <c r="DL247" s="326"/>
      <c r="DM247" s="326"/>
      <c r="DN247" s="326"/>
      <c r="DO247" s="326"/>
      <c r="DP247" s="367"/>
      <c r="DQ247" s="367"/>
      <c r="DR247" s="367"/>
      <c r="DS247" s="367"/>
      <c r="DT247" s="367"/>
      <c r="DU247" s="367"/>
      <c r="DV247" s="367"/>
      <c r="FQ247" s="203"/>
      <c r="FR247" s="203"/>
      <c r="FS247" s="203"/>
      <c r="FT247" s="203"/>
      <c r="FU247" s="203"/>
      <c r="FV247" s="203"/>
      <c r="FW247" s="203"/>
      <c r="FX247" s="203"/>
      <c r="FY247" s="203"/>
      <c r="FZ247" s="203"/>
      <c r="GA247" s="203"/>
      <c r="GB247" s="203"/>
      <c r="GC247" s="203"/>
      <c r="GD247" s="203"/>
      <c r="GE247" s="203"/>
      <c r="GF247" s="203"/>
      <c r="GG247" s="203"/>
      <c r="GH247" s="203"/>
      <c r="GI247" s="203"/>
      <c r="GJ247" s="203"/>
      <c r="GK247" s="203"/>
      <c r="GL247" s="203"/>
      <c r="GM247" s="203"/>
      <c r="GN247" s="203"/>
      <c r="GO247" s="203"/>
      <c r="GP247" s="203"/>
      <c r="GQ247" s="203"/>
      <c r="GR247" s="203"/>
      <c r="GS247" s="203"/>
      <c r="GT247" s="203"/>
      <c r="GU247" s="203"/>
      <c r="GV247" s="203"/>
      <c r="GW247" s="203"/>
      <c r="GX247" s="203"/>
      <c r="GY247" s="203"/>
      <c r="GZ247" s="203"/>
      <c r="HA247" s="203"/>
      <c r="HB247" s="203"/>
      <c r="HC247" s="203"/>
      <c r="HD247" s="203"/>
      <c r="HE247" s="203"/>
      <c r="HF247" s="203"/>
      <c r="HG247" s="203"/>
      <c r="HH247" s="203"/>
      <c r="HI247" s="203"/>
      <c r="HJ247" s="203"/>
      <c r="HK247" s="203"/>
      <c r="HL247" s="203"/>
      <c r="HM247" s="203"/>
      <c r="HN247" s="203"/>
      <c r="HO247" s="203"/>
      <c r="HP247" s="203"/>
      <c r="HQ247" s="203"/>
      <c r="HR247" s="203"/>
      <c r="HS247" s="203"/>
      <c r="HT247" s="203"/>
    </row>
    <row r="248" spans="1:228" s="100" customFormat="1" x14ac:dyDescent="0.15">
      <c r="A248" s="203"/>
      <c r="B248" s="203"/>
      <c r="C248" s="203"/>
      <c r="D248" s="203"/>
      <c r="E248" s="203"/>
      <c r="F248" s="203"/>
      <c r="G248" s="203"/>
      <c r="H248" s="203"/>
      <c r="I248" s="203"/>
      <c r="J248" s="203"/>
      <c r="K248" s="203"/>
      <c r="L248" s="203"/>
      <c r="M248" s="203"/>
      <c r="N248" s="203"/>
      <c r="O248" s="203"/>
      <c r="P248" s="203"/>
      <c r="Q248" s="203"/>
      <c r="R248" s="203"/>
      <c r="S248" s="203"/>
      <c r="T248" s="203"/>
      <c r="U248" s="203"/>
      <c r="V248" s="203"/>
      <c r="W248" s="203"/>
      <c r="X248" s="203"/>
      <c r="Y248" s="203"/>
      <c r="Z248" s="203"/>
      <c r="AA248" s="203"/>
      <c r="AB248" s="203"/>
      <c r="AC248" s="203"/>
      <c r="AD248" s="203"/>
      <c r="AE248" s="203"/>
      <c r="AF248" s="203"/>
      <c r="AG248" s="203"/>
      <c r="AH248" s="203"/>
      <c r="AI248" s="203"/>
      <c r="AJ248" s="203"/>
      <c r="AK248" s="203"/>
      <c r="AL248" s="203"/>
      <c r="AM248" s="203"/>
      <c r="AN248" s="203"/>
      <c r="AO248" s="203"/>
      <c r="AP248" s="203"/>
      <c r="AQ248" s="367"/>
      <c r="AR248" s="367"/>
      <c r="AS248" s="367"/>
      <c r="AT248" s="367"/>
      <c r="AU248" s="367"/>
      <c r="AV248" s="367"/>
      <c r="AW248" s="367"/>
      <c r="AX248" s="367"/>
      <c r="AY248" s="367"/>
      <c r="AZ248" s="367"/>
      <c r="BA248" s="367"/>
      <c r="BB248" s="325"/>
      <c r="BC248" s="325"/>
      <c r="BD248" s="325"/>
      <c r="BE248" s="325"/>
      <c r="BF248" s="325"/>
      <c r="BG248" s="367"/>
      <c r="BH248" s="367"/>
      <c r="BI248" s="367"/>
      <c r="BJ248" s="367"/>
      <c r="BK248" s="367"/>
      <c r="BL248" s="367"/>
      <c r="BM248" s="367"/>
      <c r="BN248" s="367"/>
      <c r="BO248" s="367"/>
      <c r="BP248" s="367"/>
      <c r="BQ248" s="367"/>
      <c r="BR248" s="367"/>
      <c r="BS248" s="367"/>
      <c r="BT248" s="367"/>
      <c r="BU248" s="367"/>
      <c r="BV248" s="367"/>
      <c r="BW248" s="367"/>
      <c r="BX248" s="367"/>
      <c r="BY248" s="367"/>
      <c r="BZ248" s="367"/>
      <c r="CA248" s="367"/>
      <c r="CB248" s="367"/>
      <c r="CC248" s="367"/>
      <c r="CD248" s="367"/>
      <c r="CE248" s="367"/>
      <c r="CF248" s="367"/>
      <c r="CG248" s="367"/>
      <c r="CH248" s="367"/>
      <c r="CI248" s="367"/>
      <c r="CJ248" s="367"/>
      <c r="CK248" s="367"/>
      <c r="CL248" s="367"/>
      <c r="CM248" s="367"/>
      <c r="CN248" s="367"/>
      <c r="CO248" s="367"/>
      <c r="CP248" s="367"/>
      <c r="CQ248" s="326"/>
      <c r="CR248" s="326"/>
      <c r="CS248" s="326"/>
      <c r="CT248" s="326"/>
      <c r="CU248" s="326"/>
      <c r="CV248" s="326"/>
      <c r="CW248" s="326"/>
      <c r="CX248" s="326"/>
      <c r="CY248" s="326"/>
      <c r="CZ248" s="326"/>
      <c r="DA248" s="326"/>
      <c r="DB248" s="326"/>
      <c r="DC248" s="326"/>
      <c r="DD248" s="326"/>
      <c r="DE248" s="326"/>
      <c r="DF248" s="326"/>
      <c r="DG248" s="326"/>
      <c r="DH248" s="326"/>
      <c r="DI248" s="326"/>
      <c r="DJ248" s="326"/>
      <c r="DK248" s="326"/>
      <c r="DL248" s="326"/>
      <c r="DM248" s="326"/>
      <c r="DN248" s="326"/>
      <c r="DO248" s="326"/>
      <c r="DP248" s="367"/>
      <c r="DQ248" s="367"/>
      <c r="DR248" s="367"/>
      <c r="DS248" s="367"/>
      <c r="DT248" s="367"/>
      <c r="DU248" s="367"/>
      <c r="DV248" s="367"/>
      <c r="FQ248" s="203"/>
      <c r="FR248" s="203"/>
      <c r="FS248" s="203"/>
      <c r="FT248" s="203"/>
      <c r="FU248" s="203"/>
      <c r="FV248" s="203"/>
      <c r="FW248" s="203"/>
      <c r="FX248" s="203"/>
      <c r="FY248" s="203"/>
      <c r="FZ248" s="203"/>
      <c r="GA248" s="203"/>
      <c r="GB248" s="203"/>
      <c r="GC248" s="203"/>
      <c r="GD248" s="203"/>
      <c r="GE248" s="203"/>
      <c r="GF248" s="203"/>
      <c r="GG248" s="203"/>
      <c r="GH248" s="203"/>
      <c r="GI248" s="203"/>
      <c r="GJ248" s="203"/>
      <c r="GK248" s="203"/>
      <c r="GL248" s="203"/>
      <c r="GM248" s="203"/>
      <c r="GN248" s="203"/>
      <c r="GO248" s="203"/>
      <c r="GP248" s="203"/>
      <c r="GQ248" s="203"/>
      <c r="GR248" s="203"/>
      <c r="GS248" s="203"/>
      <c r="GT248" s="203"/>
      <c r="GU248" s="203"/>
      <c r="GV248" s="203"/>
      <c r="GW248" s="203"/>
      <c r="GX248" s="203"/>
      <c r="GY248" s="203"/>
      <c r="GZ248" s="203"/>
      <c r="HA248" s="203"/>
      <c r="HB248" s="203"/>
      <c r="HC248" s="203"/>
      <c r="HD248" s="203"/>
      <c r="HE248" s="203"/>
      <c r="HF248" s="203"/>
      <c r="HG248" s="203"/>
      <c r="HH248" s="203"/>
      <c r="HI248" s="203"/>
      <c r="HJ248" s="203"/>
      <c r="HK248" s="203"/>
      <c r="HL248" s="203"/>
      <c r="HM248" s="203"/>
      <c r="HN248" s="203"/>
      <c r="HO248" s="203"/>
      <c r="HP248" s="203"/>
      <c r="HQ248" s="203"/>
      <c r="HR248" s="203"/>
      <c r="HS248" s="203"/>
      <c r="HT248" s="203"/>
    </row>
    <row r="249" spans="1:228" s="100" customFormat="1" x14ac:dyDescent="0.15">
      <c r="A249" s="203"/>
      <c r="B249" s="203"/>
      <c r="C249" s="203"/>
      <c r="D249" s="203"/>
      <c r="E249" s="203"/>
      <c r="F249" s="203"/>
      <c r="G249" s="203"/>
      <c r="H249" s="203"/>
      <c r="I249" s="203"/>
      <c r="J249" s="203"/>
      <c r="K249" s="203"/>
      <c r="L249" s="203"/>
      <c r="M249" s="203"/>
      <c r="N249" s="203"/>
      <c r="O249" s="203"/>
      <c r="P249" s="203"/>
      <c r="Q249" s="203"/>
      <c r="R249" s="203"/>
      <c r="S249" s="203"/>
      <c r="T249" s="203"/>
      <c r="U249" s="203"/>
      <c r="V249" s="203"/>
      <c r="W249" s="203"/>
      <c r="X249" s="203"/>
      <c r="Y249" s="203"/>
      <c r="Z249" s="203"/>
      <c r="AA249" s="203"/>
      <c r="AB249" s="203"/>
      <c r="AC249" s="203"/>
      <c r="AD249" s="203"/>
      <c r="AE249" s="203"/>
      <c r="AF249" s="203"/>
      <c r="AG249" s="203"/>
      <c r="AH249" s="203"/>
      <c r="AI249" s="203"/>
      <c r="AJ249" s="203"/>
      <c r="AK249" s="203"/>
      <c r="AL249" s="203"/>
      <c r="AM249" s="203"/>
      <c r="AN249" s="203"/>
      <c r="AO249" s="203"/>
      <c r="AP249" s="203"/>
      <c r="AQ249" s="367"/>
      <c r="AR249" s="367"/>
      <c r="AS249" s="367"/>
      <c r="AT249" s="367"/>
      <c r="AU249" s="367"/>
      <c r="AV249" s="367"/>
      <c r="AW249" s="367"/>
      <c r="AX249" s="367"/>
      <c r="AY249" s="367"/>
      <c r="AZ249" s="367"/>
      <c r="BA249" s="367"/>
      <c r="BB249" s="325"/>
      <c r="BC249" s="325"/>
      <c r="BD249" s="325"/>
      <c r="BE249" s="325"/>
      <c r="BF249" s="325"/>
      <c r="BG249" s="367"/>
      <c r="BH249" s="367"/>
      <c r="BI249" s="367"/>
      <c r="BJ249" s="367"/>
      <c r="BK249" s="367"/>
      <c r="BL249" s="367"/>
      <c r="BM249" s="367"/>
      <c r="BN249" s="367"/>
      <c r="BO249" s="367"/>
      <c r="BP249" s="367"/>
      <c r="BQ249" s="367"/>
      <c r="BR249" s="367"/>
      <c r="BS249" s="367"/>
      <c r="BT249" s="367"/>
      <c r="BU249" s="367"/>
      <c r="BV249" s="367"/>
      <c r="BW249" s="367"/>
      <c r="BX249" s="367"/>
      <c r="BY249" s="367"/>
      <c r="BZ249" s="367"/>
      <c r="CA249" s="367"/>
      <c r="CB249" s="367"/>
      <c r="CC249" s="367"/>
      <c r="CD249" s="367"/>
      <c r="CE249" s="367"/>
      <c r="CF249" s="367"/>
      <c r="CG249" s="367"/>
      <c r="CH249" s="367"/>
      <c r="CI249" s="367"/>
      <c r="CJ249" s="367"/>
      <c r="CK249" s="367"/>
      <c r="CL249" s="367"/>
      <c r="CM249" s="367"/>
      <c r="CN249" s="367"/>
      <c r="CO249" s="367"/>
      <c r="CP249" s="367"/>
      <c r="CQ249" s="326"/>
      <c r="CR249" s="326"/>
      <c r="CS249" s="326"/>
      <c r="CT249" s="326"/>
      <c r="CU249" s="326"/>
      <c r="CV249" s="326"/>
      <c r="CW249" s="326"/>
      <c r="CX249" s="326"/>
      <c r="CY249" s="326"/>
      <c r="CZ249" s="326"/>
      <c r="DA249" s="326"/>
      <c r="DB249" s="326"/>
      <c r="DC249" s="326"/>
      <c r="DD249" s="326"/>
      <c r="DE249" s="326"/>
      <c r="DF249" s="326"/>
      <c r="DG249" s="326"/>
      <c r="DH249" s="326"/>
      <c r="DI249" s="326"/>
      <c r="DJ249" s="326"/>
      <c r="DK249" s="326"/>
      <c r="DL249" s="326"/>
      <c r="DM249" s="326"/>
      <c r="DN249" s="326"/>
      <c r="DO249" s="326"/>
      <c r="DP249" s="367"/>
      <c r="DQ249" s="367"/>
      <c r="DR249" s="367"/>
      <c r="DS249" s="367"/>
      <c r="DT249" s="367"/>
      <c r="DU249" s="367"/>
      <c r="DV249" s="367"/>
      <c r="FQ249" s="203"/>
      <c r="FR249" s="203"/>
      <c r="FS249" s="203"/>
      <c r="FT249" s="203"/>
      <c r="FU249" s="203"/>
      <c r="FV249" s="203"/>
      <c r="FW249" s="203"/>
      <c r="FX249" s="203"/>
      <c r="FY249" s="203"/>
      <c r="FZ249" s="203"/>
      <c r="GA249" s="203"/>
      <c r="GB249" s="203"/>
      <c r="GC249" s="203"/>
      <c r="GD249" s="203"/>
      <c r="GE249" s="203"/>
      <c r="GF249" s="203"/>
      <c r="GG249" s="203"/>
      <c r="GH249" s="203"/>
      <c r="GI249" s="203"/>
      <c r="GJ249" s="203"/>
      <c r="GK249" s="203"/>
      <c r="GL249" s="203"/>
      <c r="GM249" s="203"/>
      <c r="GN249" s="203"/>
      <c r="GO249" s="203"/>
      <c r="GP249" s="203"/>
      <c r="GQ249" s="203"/>
      <c r="GR249" s="203"/>
      <c r="GS249" s="203"/>
      <c r="GT249" s="203"/>
      <c r="GU249" s="203"/>
      <c r="GV249" s="203"/>
      <c r="GW249" s="203"/>
      <c r="GX249" s="203"/>
      <c r="GY249" s="203"/>
      <c r="GZ249" s="203"/>
      <c r="HA249" s="203"/>
      <c r="HB249" s="203"/>
      <c r="HC249" s="203"/>
      <c r="HD249" s="203"/>
      <c r="HE249" s="203"/>
      <c r="HF249" s="203"/>
      <c r="HG249" s="203"/>
      <c r="HH249" s="203"/>
      <c r="HI249" s="203"/>
      <c r="HJ249" s="203"/>
      <c r="HK249" s="203"/>
      <c r="HL249" s="203"/>
      <c r="HM249" s="203"/>
      <c r="HN249" s="203"/>
      <c r="HO249" s="203"/>
      <c r="HP249" s="203"/>
      <c r="HQ249" s="203"/>
      <c r="HR249" s="203"/>
      <c r="HS249" s="203"/>
      <c r="HT249" s="203"/>
    </row>
    <row r="250" spans="1:228" s="100" customFormat="1" x14ac:dyDescent="0.15">
      <c r="A250" s="203"/>
      <c r="B250" s="203"/>
      <c r="C250" s="203"/>
      <c r="D250" s="203"/>
      <c r="E250" s="203"/>
      <c r="F250" s="203"/>
      <c r="G250" s="203"/>
      <c r="H250" s="203"/>
      <c r="I250" s="203"/>
      <c r="J250" s="203"/>
      <c r="K250" s="203"/>
      <c r="L250" s="203"/>
      <c r="M250" s="203"/>
      <c r="N250" s="203"/>
      <c r="O250" s="203"/>
      <c r="P250" s="203"/>
      <c r="Q250" s="203"/>
      <c r="R250" s="203"/>
      <c r="S250" s="203"/>
      <c r="T250" s="203"/>
      <c r="U250" s="203"/>
      <c r="V250" s="203"/>
      <c r="W250" s="203"/>
      <c r="X250" s="203"/>
      <c r="Y250" s="203"/>
      <c r="Z250" s="203"/>
      <c r="AA250" s="203"/>
      <c r="AB250" s="203"/>
      <c r="AC250" s="203"/>
      <c r="AD250" s="203"/>
      <c r="AE250" s="203"/>
      <c r="AF250" s="203"/>
      <c r="AG250" s="203"/>
      <c r="AH250" s="203"/>
      <c r="AI250" s="203"/>
      <c r="AJ250" s="203"/>
      <c r="AK250" s="203"/>
      <c r="AL250" s="203"/>
      <c r="AM250" s="203"/>
      <c r="AN250" s="203"/>
      <c r="AO250" s="203"/>
      <c r="AP250" s="203"/>
      <c r="AQ250" s="367"/>
      <c r="AR250" s="367"/>
      <c r="AS250" s="367"/>
      <c r="AT250" s="367"/>
      <c r="AU250" s="367"/>
      <c r="AV250" s="367"/>
      <c r="AW250" s="367"/>
      <c r="AX250" s="367"/>
      <c r="AY250" s="367"/>
      <c r="AZ250" s="367"/>
      <c r="BA250" s="367"/>
      <c r="BB250" s="325"/>
      <c r="BC250" s="325"/>
      <c r="BD250" s="325"/>
      <c r="BE250" s="325"/>
      <c r="BF250" s="325"/>
      <c r="BG250" s="367"/>
      <c r="BH250" s="367"/>
      <c r="BI250" s="367"/>
      <c r="BJ250" s="367"/>
      <c r="BK250" s="367"/>
      <c r="BL250" s="367"/>
      <c r="BM250" s="367"/>
      <c r="BN250" s="367"/>
      <c r="BO250" s="367"/>
      <c r="BP250" s="367"/>
      <c r="BQ250" s="367"/>
      <c r="BR250" s="367"/>
      <c r="BS250" s="367"/>
      <c r="BT250" s="367"/>
      <c r="BU250" s="367"/>
      <c r="BV250" s="367"/>
      <c r="BW250" s="367"/>
      <c r="BX250" s="367"/>
      <c r="BY250" s="367"/>
      <c r="BZ250" s="367"/>
      <c r="CA250" s="367"/>
      <c r="CB250" s="367"/>
      <c r="CC250" s="367"/>
      <c r="CD250" s="367"/>
      <c r="CE250" s="367"/>
      <c r="CF250" s="367"/>
      <c r="CG250" s="367"/>
      <c r="CH250" s="367"/>
      <c r="CI250" s="367"/>
      <c r="CJ250" s="367"/>
      <c r="CK250" s="367"/>
      <c r="CL250" s="367"/>
      <c r="CM250" s="367"/>
      <c r="CN250" s="367"/>
      <c r="CO250" s="367"/>
      <c r="CP250" s="367"/>
      <c r="CQ250" s="326"/>
      <c r="CR250" s="326"/>
      <c r="CS250" s="326"/>
      <c r="CT250" s="326"/>
      <c r="CU250" s="326"/>
      <c r="CV250" s="326"/>
      <c r="CW250" s="326"/>
      <c r="CX250" s="326"/>
      <c r="CY250" s="326"/>
      <c r="CZ250" s="326"/>
      <c r="DA250" s="326"/>
      <c r="DB250" s="326"/>
      <c r="DC250" s="326"/>
      <c r="DD250" s="326"/>
      <c r="DE250" s="326"/>
      <c r="DF250" s="326"/>
      <c r="DG250" s="326"/>
      <c r="DH250" s="326"/>
      <c r="DI250" s="326"/>
      <c r="DJ250" s="326"/>
      <c r="DK250" s="326"/>
      <c r="DL250" s="326"/>
      <c r="DM250" s="326"/>
      <c r="DN250" s="326"/>
      <c r="DO250" s="326"/>
      <c r="DP250" s="367"/>
      <c r="DQ250" s="367"/>
      <c r="DR250" s="367"/>
      <c r="DS250" s="367"/>
      <c r="DT250" s="367"/>
      <c r="DU250" s="367"/>
      <c r="DV250" s="367"/>
      <c r="FQ250" s="203"/>
      <c r="FR250" s="203"/>
      <c r="FS250" s="203"/>
      <c r="FT250" s="203"/>
      <c r="FU250" s="203"/>
      <c r="FV250" s="203"/>
      <c r="FW250" s="203"/>
      <c r="FX250" s="203"/>
      <c r="FY250" s="203"/>
      <c r="FZ250" s="203"/>
      <c r="GA250" s="203"/>
      <c r="GB250" s="203"/>
      <c r="GC250" s="203"/>
      <c r="GD250" s="203"/>
      <c r="GE250" s="203"/>
      <c r="GF250" s="203"/>
      <c r="GG250" s="203"/>
      <c r="GH250" s="203"/>
      <c r="GI250" s="203"/>
      <c r="GJ250" s="203"/>
      <c r="GK250" s="203"/>
      <c r="GL250" s="203"/>
      <c r="GM250" s="203"/>
      <c r="GN250" s="203"/>
      <c r="GO250" s="203"/>
      <c r="GP250" s="203"/>
      <c r="GQ250" s="203"/>
      <c r="GR250" s="203"/>
      <c r="GS250" s="203"/>
      <c r="GT250" s="203"/>
      <c r="GU250" s="203"/>
      <c r="GV250" s="203"/>
      <c r="GW250" s="203"/>
      <c r="GX250" s="203"/>
      <c r="GY250" s="203"/>
      <c r="GZ250" s="203"/>
      <c r="HA250" s="203"/>
      <c r="HB250" s="203"/>
      <c r="HC250" s="203"/>
      <c r="HD250" s="203"/>
      <c r="HE250" s="203"/>
      <c r="HF250" s="203"/>
      <c r="HG250" s="203"/>
      <c r="HH250" s="203"/>
      <c r="HI250" s="203"/>
      <c r="HJ250" s="203"/>
      <c r="HK250" s="203"/>
      <c r="HL250" s="203"/>
      <c r="HM250" s="203"/>
      <c r="HN250" s="203"/>
      <c r="HO250" s="203"/>
      <c r="HP250" s="203"/>
      <c r="HQ250" s="203"/>
      <c r="HR250" s="203"/>
      <c r="HS250" s="203"/>
      <c r="HT250" s="203"/>
    </row>
    <row r="251" spans="1:228" s="100" customFormat="1" x14ac:dyDescent="0.15">
      <c r="A251" s="203"/>
      <c r="B251" s="203"/>
      <c r="C251" s="203"/>
      <c r="D251" s="203"/>
      <c r="E251" s="203"/>
      <c r="F251" s="203"/>
      <c r="G251" s="203"/>
      <c r="H251" s="203"/>
      <c r="I251" s="203"/>
      <c r="J251" s="203"/>
      <c r="K251" s="203"/>
      <c r="L251" s="203"/>
      <c r="M251" s="203"/>
      <c r="N251" s="203"/>
      <c r="O251" s="203"/>
      <c r="P251" s="203"/>
      <c r="Q251" s="203"/>
      <c r="R251" s="203"/>
      <c r="S251" s="203"/>
      <c r="T251" s="203"/>
      <c r="U251" s="203"/>
      <c r="V251" s="203"/>
      <c r="W251" s="203"/>
      <c r="X251" s="203"/>
      <c r="Y251" s="203"/>
      <c r="Z251" s="203"/>
      <c r="AA251" s="203"/>
      <c r="AB251" s="203"/>
      <c r="AC251" s="203"/>
      <c r="AD251" s="203"/>
      <c r="AE251" s="203"/>
      <c r="AF251" s="203"/>
      <c r="AG251" s="203"/>
      <c r="AH251" s="203"/>
      <c r="AI251" s="203"/>
      <c r="AJ251" s="203"/>
      <c r="AK251" s="203"/>
      <c r="AL251" s="203"/>
      <c r="AM251" s="203"/>
      <c r="AN251" s="203"/>
      <c r="AO251" s="203"/>
      <c r="AP251" s="203"/>
      <c r="AQ251" s="367"/>
      <c r="AR251" s="367"/>
      <c r="AS251" s="367"/>
      <c r="AT251" s="367"/>
      <c r="AU251" s="367"/>
      <c r="AV251" s="367"/>
      <c r="AW251" s="367"/>
      <c r="AX251" s="367"/>
      <c r="AY251" s="367"/>
      <c r="AZ251" s="367"/>
      <c r="BA251" s="367"/>
      <c r="BB251" s="325"/>
      <c r="BC251" s="325"/>
      <c r="BD251" s="325"/>
      <c r="BE251" s="325"/>
      <c r="BF251" s="325"/>
      <c r="BG251" s="367"/>
      <c r="BH251" s="367"/>
      <c r="BI251" s="367"/>
      <c r="BJ251" s="367"/>
      <c r="BK251" s="367"/>
      <c r="BL251" s="367"/>
      <c r="BM251" s="367"/>
      <c r="BN251" s="367"/>
      <c r="BO251" s="367"/>
      <c r="BP251" s="367"/>
      <c r="BQ251" s="367"/>
      <c r="BR251" s="367"/>
      <c r="BS251" s="367"/>
      <c r="BT251" s="367"/>
      <c r="BU251" s="367"/>
      <c r="BV251" s="367"/>
      <c r="BW251" s="367"/>
      <c r="BX251" s="367"/>
      <c r="BY251" s="367"/>
      <c r="BZ251" s="367"/>
      <c r="CA251" s="367"/>
      <c r="CB251" s="367"/>
      <c r="CC251" s="367"/>
      <c r="CD251" s="367"/>
      <c r="CE251" s="367"/>
      <c r="CF251" s="367"/>
      <c r="CG251" s="367"/>
      <c r="CH251" s="367"/>
      <c r="CI251" s="367"/>
      <c r="CJ251" s="367"/>
      <c r="CK251" s="367"/>
      <c r="CL251" s="367"/>
      <c r="CM251" s="367"/>
      <c r="CN251" s="367"/>
      <c r="CO251" s="367"/>
      <c r="CP251" s="367"/>
      <c r="CQ251" s="326"/>
      <c r="CR251" s="326"/>
      <c r="CS251" s="326"/>
      <c r="CT251" s="326"/>
      <c r="CU251" s="326"/>
      <c r="CV251" s="326"/>
      <c r="CW251" s="326"/>
      <c r="CX251" s="326"/>
      <c r="CY251" s="326"/>
      <c r="CZ251" s="326"/>
      <c r="DA251" s="326"/>
      <c r="DB251" s="326"/>
      <c r="DC251" s="326"/>
      <c r="DD251" s="326"/>
      <c r="DE251" s="326"/>
      <c r="DF251" s="326"/>
      <c r="DG251" s="326"/>
      <c r="DH251" s="326"/>
      <c r="DI251" s="326"/>
      <c r="DJ251" s="326"/>
      <c r="DK251" s="326"/>
      <c r="DL251" s="326"/>
      <c r="DM251" s="326"/>
      <c r="DN251" s="326"/>
      <c r="DO251" s="326"/>
      <c r="DP251" s="367"/>
      <c r="DQ251" s="367"/>
      <c r="DR251" s="367"/>
      <c r="DS251" s="367"/>
      <c r="DT251" s="367"/>
      <c r="DU251" s="367"/>
      <c r="DV251" s="367"/>
      <c r="FQ251" s="203"/>
      <c r="FR251" s="203"/>
      <c r="FS251" s="203"/>
      <c r="FT251" s="203"/>
      <c r="FU251" s="203"/>
      <c r="FV251" s="203"/>
      <c r="FW251" s="203"/>
      <c r="FX251" s="203"/>
      <c r="FY251" s="203"/>
      <c r="FZ251" s="203"/>
      <c r="GA251" s="203"/>
      <c r="GB251" s="203"/>
      <c r="GC251" s="203"/>
      <c r="GD251" s="203"/>
      <c r="GE251" s="203"/>
      <c r="GF251" s="203"/>
      <c r="GG251" s="203"/>
      <c r="GH251" s="203"/>
      <c r="GI251" s="203"/>
      <c r="GJ251" s="203"/>
      <c r="GK251" s="203"/>
      <c r="GL251" s="203"/>
      <c r="GM251" s="203"/>
      <c r="GN251" s="203"/>
      <c r="GO251" s="203"/>
      <c r="GP251" s="203"/>
      <c r="GQ251" s="203"/>
      <c r="GR251" s="203"/>
      <c r="GS251" s="203"/>
      <c r="GT251" s="203"/>
      <c r="GU251" s="203"/>
      <c r="GV251" s="203"/>
      <c r="GW251" s="203"/>
      <c r="GX251" s="203"/>
      <c r="GY251" s="203"/>
      <c r="GZ251" s="203"/>
      <c r="HA251" s="203"/>
      <c r="HB251" s="203"/>
      <c r="HC251" s="203"/>
      <c r="HD251" s="203"/>
      <c r="HE251" s="203"/>
      <c r="HF251" s="203"/>
      <c r="HG251" s="203"/>
      <c r="HH251" s="203"/>
      <c r="HI251" s="203"/>
      <c r="HJ251" s="203"/>
      <c r="HK251" s="203"/>
      <c r="HL251" s="203"/>
      <c r="HM251" s="203"/>
      <c r="HN251" s="203"/>
      <c r="HO251" s="203"/>
      <c r="HP251" s="203"/>
      <c r="HQ251" s="203"/>
      <c r="HR251" s="203"/>
      <c r="HS251" s="203"/>
      <c r="HT251" s="203"/>
    </row>
    <row r="252" spans="1:228" s="100" customFormat="1" x14ac:dyDescent="0.15">
      <c r="A252" s="203"/>
      <c r="B252" s="203"/>
      <c r="C252" s="203"/>
      <c r="D252" s="203"/>
      <c r="E252" s="203"/>
      <c r="F252" s="203"/>
      <c r="G252" s="203"/>
      <c r="H252" s="203"/>
      <c r="I252" s="203"/>
      <c r="J252" s="203"/>
      <c r="K252" s="203"/>
      <c r="L252" s="203"/>
      <c r="M252" s="203"/>
      <c r="N252" s="203"/>
      <c r="O252" s="203"/>
      <c r="P252" s="203"/>
      <c r="Q252" s="203"/>
      <c r="R252" s="203"/>
      <c r="S252" s="203"/>
      <c r="T252" s="203"/>
      <c r="U252" s="203"/>
      <c r="V252" s="203"/>
      <c r="W252" s="203"/>
      <c r="X252" s="203"/>
      <c r="Y252" s="203"/>
      <c r="Z252" s="203"/>
      <c r="AA252" s="203"/>
      <c r="AB252" s="203"/>
      <c r="AC252" s="203"/>
      <c r="AD252" s="203"/>
      <c r="AE252" s="203"/>
      <c r="AF252" s="203"/>
      <c r="AG252" s="203"/>
      <c r="AH252" s="203"/>
      <c r="AI252" s="203"/>
      <c r="AJ252" s="203"/>
      <c r="AK252" s="203"/>
      <c r="AL252" s="203"/>
      <c r="AM252" s="203"/>
      <c r="AN252" s="203"/>
      <c r="AO252" s="203"/>
      <c r="AP252" s="203"/>
      <c r="AQ252" s="367"/>
      <c r="AR252" s="367"/>
      <c r="AS252" s="367"/>
      <c r="AT252" s="367"/>
      <c r="AU252" s="367"/>
      <c r="AV252" s="367"/>
      <c r="AW252" s="367"/>
      <c r="AX252" s="367"/>
      <c r="AY252" s="367"/>
      <c r="AZ252" s="367"/>
      <c r="BA252" s="367"/>
      <c r="BB252" s="325"/>
      <c r="BC252" s="325"/>
      <c r="BD252" s="325"/>
      <c r="BE252" s="325"/>
      <c r="BF252" s="325"/>
      <c r="BG252" s="367"/>
      <c r="BH252" s="367"/>
      <c r="BI252" s="367"/>
      <c r="BJ252" s="367"/>
      <c r="BK252" s="367"/>
      <c r="BL252" s="367"/>
      <c r="BM252" s="367"/>
      <c r="BN252" s="367"/>
      <c r="BO252" s="367"/>
      <c r="BP252" s="367"/>
      <c r="BQ252" s="367"/>
      <c r="BR252" s="367"/>
      <c r="BS252" s="367"/>
      <c r="BT252" s="367"/>
      <c r="BU252" s="367"/>
      <c r="BV252" s="367"/>
      <c r="BW252" s="367"/>
      <c r="BX252" s="367"/>
      <c r="BY252" s="367"/>
      <c r="BZ252" s="367"/>
      <c r="CA252" s="367"/>
      <c r="CB252" s="367"/>
      <c r="CC252" s="367"/>
      <c r="CD252" s="367"/>
      <c r="CE252" s="367"/>
      <c r="CF252" s="367"/>
      <c r="CG252" s="367"/>
      <c r="CH252" s="367"/>
      <c r="CI252" s="367"/>
      <c r="CJ252" s="367"/>
      <c r="CK252" s="367"/>
      <c r="CL252" s="367"/>
      <c r="CM252" s="367"/>
      <c r="CN252" s="367"/>
      <c r="CO252" s="367"/>
      <c r="CP252" s="367"/>
      <c r="CQ252" s="326"/>
      <c r="CR252" s="326"/>
      <c r="CS252" s="326"/>
      <c r="CT252" s="326"/>
      <c r="CU252" s="326"/>
      <c r="CV252" s="326"/>
      <c r="CW252" s="326"/>
      <c r="CX252" s="326"/>
      <c r="CY252" s="326"/>
      <c r="CZ252" s="326"/>
      <c r="DA252" s="326"/>
      <c r="DB252" s="326"/>
      <c r="DC252" s="326"/>
      <c r="DD252" s="326"/>
      <c r="DE252" s="326"/>
      <c r="DF252" s="326"/>
      <c r="DG252" s="326"/>
      <c r="DH252" s="326"/>
      <c r="DI252" s="326"/>
      <c r="DJ252" s="326"/>
      <c r="DK252" s="326"/>
      <c r="DL252" s="326"/>
      <c r="DM252" s="326"/>
      <c r="DN252" s="326"/>
      <c r="DO252" s="326"/>
      <c r="DP252" s="367"/>
      <c r="DQ252" s="367"/>
      <c r="DR252" s="367"/>
      <c r="DS252" s="367"/>
      <c r="DT252" s="367"/>
      <c r="DU252" s="367"/>
      <c r="DV252" s="367"/>
      <c r="FQ252" s="203"/>
      <c r="FR252" s="203"/>
      <c r="FS252" s="203"/>
      <c r="FT252" s="203"/>
      <c r="FU252" s="203"/>
      <c r="FV252" s="203"/>
      <c r="FW252" s="203"/>
      <c r="FX252" s="203"/>
      <c r="FY252" s="203"/>
      <c r="FZ252" s="203"/>
      <c r="GA252" s="203"/>
      <c r="GB252" s="203"/>
      <c r="GC252" s="203"/>
      <c r="GD252" s="203"/>
      <c r="GE252" s="203"/>
      <c r="GF252" s="203"/>
      <c r="GG252" s="203"/>
      <c r="GH252" s="203"/>
      <c r="GI252" s="203"/>
      <c r="GJ252" s="203"/>
      <c r="GK252" s="203"/>
      <c r="GL252" s="203"/>
      <c r="GM252" s="203"/>
      <c r="GN252" s="203"/>
      <c r="GO252" s="203"/>
      <c r="GP252" s="203"/>
      <c r="GQ252" s="203"/>
      <c r="GR252" s="203"/>
      <c r="GS252" s="203"/>
      <c r="GT252" s="203"/>
      <c r="GU252" s="203"/>
      <c r="GV252" s="203"/>
      <c r="GW252" s="203"/>
      <c r="GX252" s="203"/>
      <c r="GY252" s="203"/>
      <c r="GZ252" s="203"/>
      <c r="HA252" s="203"/>
      <c r="HB252" s="203"/>
      <c r="HC252" s="203"/>
      <c r="HD252" s="203"/>
      <c r="HE252" s="203"/>
      <c r="HF252" s="203"/>
      <c r="HG252" s="203"/>
      <c r="HH252" s="203"/>
      <c r="HI252" s="203"/>
      <c r="HJ252" s="203"/>
      <c r="HK252" s="203"/>
      <c r="HL252" s="203"/>
      <c r="HM252" s="203"/>
      <c r="HN252" s="203"/>
      <c r="HO252" s="203"/>
      <c r="HP252" s="203"/>
      <c r="HQ252" s="203"/>
      <c r="HR252" s="203"/>
      <c r="HS252" s="203"/>
      <c r="HT252" s="203"/>
    </row>
    <row r="253" spans="1:228" s="100" customFormat="1" x14ac:dyDescent="0.15">
      <c r="A253" s="203"/>
      <c r="B253" s="203"/>
      <c r="C253" s="203"/>
      <c r="D253" s="203"/>
      <c r="E253" s="203"/>
      <c r="F253" s="203"/>
      <c r="G253" s="203"/>
      <c r="H253" s="203"/>
      <c r="I253" s="203"/>
      <c r="J253" s="203"/>
      <c r="K253" s="203"/>
      <c r="L253" s="203"/>
      <c r="M253" s="203"/>
      <c r="N253" s="203"/>
      <c r="O253" s="203"/>
      <c r="P253" s="203"/>
      <c r="Q253" s="203"/>
      <c r="R253" s="203"/>
      <c r="S253" s="203"/>
      <c r="T253" s="203"/>
      <c r="U253" s="203"/>
      <c r="V253" s="203"/>
      <c r="W253" s="203"/>
      <c r="X253" s="203"/>
      <c r="Y253" s="203"/>
      <c r="Z253" s="203"/>
      <c r="AA253" s="203"/>
      <c r="AB253" s="203"/>
      <c r="AC253" s="203"/>
      <c r="AD253" s="203"/>
      <c r="AE253" s="203"/>
      <c r="AF253" s="203"/>
      <c r="AG253" s="203"/>
      <c r="AH253" s="203"/>
      <c r="AI253" s="203"/>
      <c r="AJ253" s="203"/>
      <c r="AK253" s="203"/>
      <c r="AL253" s="203"/>
      <c r="AM253" s="203"/>
      <c r="AN253" s="203"/>
      <c r="AO253" s="203"/>
      <c r="AP253" s="203"/>
      <c r="AQ253" s="367"/>
      <c r="AR253" s="367"/>
      <c r="AS253" s="367"/>
      <c r="AT253" s="367"/>
      <c r="AU253" s="367"/>
      <c r="AV253" s="367"/>
      <c r="AW253" s="367"/>
      <c r="AX253" s="367"/>
      <c r="AY253" s="367"/>
      <c r="AZ253" s="367"/>
      <c r="BA253" s="367"/>
      <c r="BB253" s="325"/>
      <c r="BC253" s="325"/>
      <c r="BD253" s="325"/>
      <c r="BE253" s="325"/>
      <c r="BF253" s="325"/>
      <c r="BG253" s="367"/>
      <c r="BH253" s="367"/>
      <c r="BI253" s="367"/>
      <c r="BJ253" s="367"/>
      <c r="BK253" s="367"/>
      <c r="BL253" s="367"/>
      <c r="BM253" s="367"/>
      <c r="BN253" s="367"/>
      <c r="BO253" s="367"/>
      <c r="BP253" s="367"/>
      <c r="BQ253" s="367"/>
      <c r="BR253" s="367"/>
      <c r="BS253" s="367"/>
      <c r="BT253" s="367"/>
      <c r="BU253" s="367"/>
      <c r="BV253" s="367"/>
      <c r="BW253" s="367"/>
      <c r="BX253" s="367"/>
      <c r="BY253" s="367"/>
      <c r="BZ253" s="367"/>
      <c r="CA253" s="367"/>
      <c r="CB253" s="367"/>
      <c r="CC253" s="367"/>
      <c r="CD253" s="367"/>
      <c r="CE253" s="367"/>
      <c r="CF253" s="367"/>
      <c r="CG253" s="367"/>
      <c r="CH253" s="367"/>
      <c r="CI253" s="367"/>
      <c r="CJ253" s="367"/>
      <c r="CK253" s="367"/>
      <c r="CL253" s="367"/>
      <c r="CM253" s="367"/>
      <c r="CN253" s="367"/>
      <c r="CO253" s="367"/>
      <c r="CP253" s="367"/>
      <c r="CQ253" s="326"/>
      <c r="CR253" s="326"/>
      <c r="CS253" s="326"/>
      <c r="CT253" s="326"/>
      <c r="CU253" s="326"/>
      <c r="CV253" s="326"/>
      <c r="CW253" s="326"/>
      <c r="CX253" s="326"/>
      <c r="CY253" s="326"/>
      <c r="CZ253" s="326"/>
      <c r="DA253" s="326"/>
      <c r="DB253" s="326"/>
      <c r="DC253" s="326"/>
      <c r="DD253" s="326"/>
      <c r="DE253" s="326"/>
      <c r="DF253" s="326"/>
      <c r="DG253" s="326"/>
      <c r="DH253" s="326"/>
      <c r="DI253" s="326"/>
      <c r="DJ253" s="326"/>
      <c r="DK253" s="326"/>
      <c r="DL253" s="326"/>
      <c r="DM253" s="326"/>
      <c r="DN253" s="326"/>
      <c r="DO253" s="326"/>
      <c r="DP253" s="367"/>
      <c r="DQ253" s="367"/>
      <c r="DR253" s="367"/>
      <c r="DS253" s="367"/>
      <c r="DT253" s="367"/>
      <c r="DU253" s="367"/>
      <c r="DV253" s="367"/>
      <c r="FQ253" s="203"/>
      <c r="FR253" s="203"/>
      <c r="FS253" s="203"/>
      <c r="FT253" s="203"/>
      <c r="FU253" s="203"/>
      <c r="FV253" s="203"/>
      <c r="FW253" s="203"/>
      <c r="FX253" s="203"/>
      <c r="FY253" s="203"/>
      <c r="FZ253" s="203"/>
      <c r="GA253" s="203"/>
      <c r="GB253" s="203"/>
      <c r="GC253" s="203"/>
      <c r="GD253" s="203"/>
      <c r="GE253" s="203"/>
      <c r="GF253" s="203"/>
      <c r="GG253" s="203"/>
      <c r="GH253" s="203"/>
      <c r="GI253" s="203"/>
      <c r="GJ253" s="203"/>
      <c r="GK253" s="203"/>
      <c r="GL253" s="203"/>
      <c r="GM253" s="203"/>
      <c r="GN253" s="203"/>
      <c r="GO253" s="203"/>
      <c r="GP253" s="203"/>
      <c r="GQ253" s="203"/>
      <c r="GR253" s="203"/>
      <c r="GS253" s="203"/>
      <c r="GT253" s="203"/>
      <c r="GU253" s="203"/>
      <c r="GV253" s="203"/>
      <c r="GW253" s="203"/>
      <c r="GX253" s="203"/>
      <c r="GY253" s="203"/>
      <c r="GZ253" s="203"/>
      <c r="HA253" s="203"/>
      <c r="HB253" s="203"/>
      <c r="HC253" s="203"/>
      <c r="HD253" s="203"/>
      <c r="HE253" s="203"/>
      <c r="HF253" s="203"/>
      <c r="HG253" s="203"/>
      <c r="HH253" s="203"/>
      <c r="HI253" s="203"/>
      <c r="HJ253" s="203"/>
      <c r="HK253" s="203"/>
      <c r="HL253" s="203"/>
      <c r="HM253" s="203"/>
      <c r="HN253" s="203"/>
      <c r="HO253" s="203"/>
      <c r="HP253" s="203"/>
      <c r="HQ253" s="203"/>
      <c r="HR253" s="203"/>
      <c r="HS253" s="203"/>
      <c r="HT253" s="203"/>
    </row>
    <row r="254" spans="1:228" s="100" customFormat="1" x14ac:dyDescent="0.15">
      <c r="A254" s="203"/>
      <c r="B254" s="203"/>
      <c r="C254" s="203"/>
      <c r="D254" s="203"/>
      <c r="E254" s="203"/>
      <c r="F254" s="203"/>
      <c r="G254" s="203"/>
      <c r="H254" s="203"/>
      <c r="I254" s="203"/>
      <c r="J254" s="203"/>
      <c r="K254" s="203"/>
      <c r="L254" s="203"/>
      <c r="M254" s="203"/>
      <c r="N254" s="203"/>
      <c r="O254" s="203"/>
      <c r="P254" s="203"/>
      <c r="Q254" s="203"/>
      <c r="R254" s="203"/>
      <c r="S254" s="203"/>
      <c r="T254" s="203"/>
      <c r="U254" s="203"/>
      <c r="V254" s="203"/>
      <c r="W254" s="203"/>
      <c r="X254" s="203"/>
      <c r="Y254" s="203"/>
      <c r="Z254" s="203"/>
      <c r="AA254" s="203"/>
      <c r="AB254" s="203"/>
      <c r="AC254" s="203"/>
      <c r="AD254" s="203"/>
      <c r="AE254" s="203"/>
      <c r="AF254" s="203"/>
      <c r="AG254" s="203"/>
      <c r="AH254" s="203"/>
      <c r="AI254" s="203"/>
      <c r="AJ254" s="203"/>
      <c r="AK254" s="203"/>
      <c r="AL254" s="203"/>
      <c r="AM254" s="203"/>
      <c r="AN254" s="203"/>
      <c r="AO254" s="203"/>
      <c r="AP254" s="203"/>
      <c r="AQ254" s="367"/>
      <c r="AR254" s="367"/>
      <c r="AS254" s="367"/>
      <c r="AT254" s="367"/>
      <c r="AU254" s="367"/>
      <c r="AV254" s="367"/>
      <c r="AW254" s="367"/>
      <c r="AX254" s="367"/>
      <c r="AY254" s="367"/>
      <c r="AZ254" s="367"/>
      <c r="BA254" s="367"/>
      <c r="BB254" s="325"/>
      <c r="BC254" s="325"/>
      <c r="BD254" s="325"/>
      <c r="BE254" s="325"/>
      <c r="BF254" s="325"/>
      <c r="BG254" s="367"/>
      <c r="BH254" s="367"/>
      <c r="BI254" s="367"/>
      <c r="BJ254" s="367"/>
      <c r="BK254" s="367"/>
      <c r="BL254" s="367"/>
      <c r="BM254" s="367"/>
      <c r="BN254" s="367"/>
      <c r="BO254" s="367"/>
      <c r="BP254" s="367"/>
      <c r="BQ254" s="367"/>
      <c r="BR254" s="367"/>
      <c r="BS254" s="367"/>
      <c r="BT254" s="367"/>
      <c r="BU254" s="367"/>
      <c r="BV254" s="367"/>
      <c r="BW254" s="367"/>
      <c r="BX254" s="367"/>
      <c r="BY254" s="367"/>
      <c r="BZ254" s="367"/>
      <c r="CA254" s="367"/>
      <c r="CB254" s="367"/>
      <c r="CC254" s="367"/>
      <c r="CD254" s="367"/>
      <c r="CE254" s="367"/>
      <c r="CF254" s="367"/>
      <c r="CG254" s="367"/>
      <c r="CH254" s="367"/>
      <c r="CI254" s="367"/>
      <c r="CJ254" s="367"/>
      <c r="CK254" s="367"/>
      <c r="CL254" s="367"/>
      <c r="CM254" s="367"/>
      <c r="CN254" s="367"/>
      <c r="CO254" s="367"/>
      <c r="CP254" s="367"/>
      <c r="CQ254" s="326"/>
      <c r="CR254" s="326"/>
      <c r="CS254" s="326"/>
      <c r="CT254" s="326"/>
      <c r="CU254" s="326"/>
      <c r="CV254" s="326"/>
      <c r="CW254" s="326"/>
      <c r="CX254" s="326"/>
      <c r="CY254" s="326"/>
      <c r="CZ254" s="326"/>
      <c r="DA254" s="326"/>
      <c r="DB254" s="326"/>
      <c r="DC254" s="326"/>
      <c r="DD254" s="326"/>
      <c r="DE254" s="326"/>
      <c r="DF254" s="326"/>
      <c r="DG254" s="326"/>
      <c r="DH254" s="326"/>
      <c r="DI254" s="326"/>
      <c r="DJ254" s="326"/>
      <c r="DK254" s="326"/>
      <c r="DL254" s="326"/>
      <c r="DM254" s="326"/>
      <c r="DN254" s="326"/>
      <c r="DO254" s="326"/>
      <c r="DP254" s="367"/>
      <c r="DQ254" s="367"/>
      <c r="DR254" s="367"/>
      <c r="DS254" s="367"/>
      <c r="DT254" s="367"/>
      <c r="DU254" s="367"/>
      <c r="DV254" s="367"/>
      <c r="FQ254" s="203"/>
      <c r="FR254" s="203"/>
      <c r="FS254" s="203"/>
      <c r="FT254" s="203"/>
      <c r="FU254" s="203"/>
      <c r="FV254" s="203"/>
      <c r="FW254" s="203"/>
      <c r="FX254" s="203"/>
      <c r="FY254" s="203"/>
      <c r="FZ254" s="203"/>
      <c r="GA254" s="203"/>
      <c r="GB254" s="203"/>
      <c r="GC254" s="203"/>
      <c r="GD254" s="203"/>
      <c r="GE254" s="203"/>
      <c r="GF254" s="203"/>
      <c r="GG254" s="203"/>
      <c r="GH254" s="203"/>
      <c r="GI254" s="203"/>
      <c r="GJ254" s="203"/>
      <c r="GK254" s="203"/>
      <c r="GL254" s="203"/>
      <c r="GM254" s="203"/>
      <c r="GN254" s="203"/>
      <c r="GO254" s="203"/>
      <c r="GP254" s="203"/>
      <c r="GQ254" s="203"/>
      <c r="GR254" s="203"/>
      <c r="GS254" s="203"/>
      <c r="GT254" s="203"/>
      <c r="GU254" s="203"/>
      <c r="GV254" s="203"/>
      <c r="GW254" s="203"/>
      <c r="GX254" s="203"/>
      <c r="GY254" s="203"/>
      <c r="GZ254" s="203"/>
      <c r="HA254" s="203"/>
      <c r="HB254" s="203"/>
      <c r="HC254" s="203"/>
      <c r="HD254" s="203"/>
      <c r="HE254" s="203"/>
      <c r="HF254" s="203"/>
      <c r="HG254" s="203"/>
      <c r="HH254" s="203"/>
      <c r="HI254" s="203"/>
      <c r="HJ254" s="203"/>
      <c r="HK254" s="203"/>
      <c r="HL254" s="203"/>
      <c r="HM254" s="203"/>
      <c r="HN254" s="203"/>
      <c r="HO254" s="203"/>
      <c r="HP254" s="203"/>
      <c r="HQ254" s="203"/>
      <c r="HR254" s="203"/>
      <c r="HS254" s="203"/>
      <c r="HT254" s="203"/>
    </row>
  </sheetData>
  <sheetProtection password="CC67" sheet="1" objects="1" selectLockedCells="1"/>
  <mergeCells count="189">
    <mergeCell ref="J20:J21"/>
    <mergeCell ref="AI20:AI21"/>
    <mergeCell ref="AJ17:AO17"/>
    <mergeCell ref="J25:J26"/>
    <mergeCell ref="AJ15:AO15"/>
    <mergeCell ref="F20:I20"/>
    <mergeCell ref="C33:I33"/>
    <mergeCell ref="C25:I25"/>
    <mergeCell ref="C27:I27"/>
    <mergeCell ref="C31:I31"/>
    <mergeCell ref="C29:I29"/>
    <mergeCell ref="C30:I30"/>
    <mergeCell ref="C32:I32"/>
    <mergeCell ref="C24:I24"/>
    <mergeCell ref="J9:J11"/>
    <mergeCell ref="B12:I12"/>
    <mergeCell ref="Z6:AI6"/>
    <mergeCell ref="C19:I19"/>
    <mergeCell ref="AO6:AP6"/>
    <mergeCell ref="AJ8:AO8"/>
    <mergeCell ref="AJ11:AO11"/>
    <mergeCell ref="AK6:AN6"/>
    <mergeCell ref="AP9:AP11"/>
    <mergeCell ref="AJ9:AO9"/>
    <mergeCell ref="AJ10:AO10"/>
    <mergeCell ref="AJ13:AO13"/>
    <mergeCell ref="AP13:AP15"/>
    <mergeCell ref="AJ14:AO14"/>
    <mergeCell ref="B2:D2"/>
    <mergeCell ref="K2:M2"/>
    <mergeCell ref="T2:V2"/>
    <mergeCell ref="E2:J2"/>
    <mergeCell ref="N2:S2"/>
    <mergeCell ref="B32:B33"/>
    <mergeCell ref="J32:J33"/>
    <mergeCell ref="R6:Y6"/>
    <mergeCell ref="B6:E6"/>
    <mergeCell ref="C20:E21"/>
    <mergeCell ref="C14:I14"/>
    <mergeCell ref="B13:B31"/>
    <mergeCell ref="C18:I18"/>
    <mergeCell ref="C16:I16"/>
    <mergeCell ref="C28:I28"/>
    <mergeCell ref="F21:I21"/>
    <mergeCell ref="C22:I22"/>
    <mergeCell ref="F6:Q6"/>
    <mergeCell ref="C15:I15"/>
    <mergeCell ref="B8:I8"/>
    <mergeCell ref="B9:F11"/>
    <mergeCell ref="C13:I13"/>
    <mergeCell ref="G9:G11"/>
    <mergeCell ref="H9:I11"/>
    <mergeCell ref="AJ35:AO35"/>
    <mergeCell ref="C23:I23"/>
    <mergeCell ref="AI32:AI33"/>
    <mergeCell ref="AJ23:AO31"/>
    <mergeCell ref="C49:I49"/>
    <mergeCell ref="AJ40:AO40"/>
    <mergeCell ref="C43:I43"/>
    <mergeCell ref="C36:I36"/>
    <mergeCell ref="C37:I37"/>
    <mergeCell ref="AI25:AI26"/>
    <mergeCell ref="C35:I35"/>
    <mergeCell ref="C40:I40"/>
    <mergeCell ref="C41:I41"/>
    <mergeCell ref="C68:I68"/>
    <mergeCell ref="AJ68:AO68"/>
    <mergeCell ref="AJ64:AO64"/>
    <mergeCell ref="AJ60:AO60"/>
    <mergeCell ref="AP69:AP70"/>
    <mergeCell ref="AJ66:AO66"/>
    <mergeCell ref="AJ62:AO62"/>
    <mergeCell ref="AJ61:AO61"/>
    <mergeCell ref="AJ65:AO65"/>
    <mergeCell ref="C57:I57"/>
    <mergeCell ref="C47:I47"/>
    <mergeCell ref="AJ50:AO50"/>
    <mergeCell ref="AJ49:AO49"/>
    <mergeCell ref="C67:I67"/>
    <mergeCell ref="C66:I66"/>
    <mergeCell ref="AJ63:AO63"/>
    <mergeCell ref="AJ59:AO59"/>
    <mergeCell ref="AJ67:AO67"/>
    <mergeCell ref="AJ57:AO57"/>
    <mergeCell ref="AJ55:AO55"/>
    <mergeCell ref="AJ56:AO56"/>
    <mergeCell ref="AJ58:AO58"/>
    <mergeCell ref="C26:I26"/>
    <mergeCell ref="AI23:AI24"/>
    <mergeCell ref="J23:J24"/>
    <mergeCell ref="J27:J28"/>
    <mergeCell ref="AI27:AI28"/>
    <mergeCell ref="J29:J31"/>
    <mergeCell ref="AI29:AI31"/>
    <mergeCell ref="B34:B71"/>
    <mergeCell ref="C63:I63"/>
    <mergeCell ref="C64:I64"/>
    <mergeCell ref="C58:I58"/>
    <mergeCell ref="C69:I69"/>
    <mergeCell ref="C65:I65"/>
    <mergeCell ref="C56:I56"/>
    <mergeCell ref="C54:I54"/>
    <mergeCell ref="C34:I34"/>
    <mergeCell ref="C39:I39"/>
    <mergeCell ref="C46:I46"/>
    <mergeCell ref="C50:I50"/>
    <mergeCell ref="C48:I48"/>
    <mergeCell ref="C45:I45"/>
    <mergeCell ref="C62:I62"/>
    <mergeCell ref="C61:I61"/>
    <mergeCell ref="C60:I60"/>
    <mergeCell ref="C70:I70"/>
    <mergeCell ref="AJ70:AO70"/>
    <mergeCell ref="AJ71:AO71"/>
    <mergeCell ref="AJ42:AO42"/>
    <mergeCell ref="AJ32:AO32"/>
    <mergeCell ref="AJ41:AO41"/>
    <mergeCell ref="AJ34:AO34"/>
    <mergeCell ref="AJ54:AO54"/>
    <mergeCell ref="AJ44:AO44"/>
    <mergeCell ref="AJ46:AO46"/>
    <mergeCell ref="AJ52:AO52"/>
    <mergeCell ref="AJ48:AO48"/>
    <mergeCell ref="J48:J52"/>
    <mergeCell ref="AI48:AI52"/>
    <mergeCell ref="J54:J57"/>
    <mergeCell ref="AI54:AI57"/>
    <mergeCell ref="C51:I51"/>
    <mergeCell ref="C52:I52"/>
    <mergeCell ref="C53:I53"/>
    <mergeCell ref="C55:I55"/>
    <mergeCell ref="C44:I44"/>
    <mergeCell ref="C38:I38"/>
    <mergeCell ref="C42:I42"/>
    <mergeCell ref="C59:I59"/>
    <mergeCell ref="F75:I75"/>
    <mergeCell ref="J75:J77"/>
    <mergeCell ref="AI75:AI77"/>
    <mergeCell ref="C71:I71"/>
    <mergeCell ref="F76:I76"/>
    <mergeCell ref="C77:I77"/>
    <mergeCell ref="C75:E76"/>
    <mergeCell ref="C72:I72"/>
    <mergeCell ref="J72:J74"/>
    <mergeCell ref="AI72:AI74"/>
    <mergeCell ref="C73:I73"/>
    <mergeCell ref="C74:I74"/>
    <mergeCell ref="AP82:AP83"/>
    <mergeCell ref="B78:B81"/>
    <mergeCell ref="C78:I78"/>
    <mergeCell ref="AJ78:AO78"/>
    <mergeCell ref="C79:I79"/>
    <mergeCell ref="AJ79:AO79"/>
    <mergeCell ref="C80:I80"/>
    <mergeCell ref="AJ80:AO80"/>
    <mergeCell ref="C81:I81"/>
    <mergeCell ref="AJ81:AO81"/>
    <mergeCell ref="J42:J46"/>
    <mergeCell ref="AI42:AI46"/>
    <mergeCell ref="AJ43:AO43"/>
    <mergeCell ref="AJ36:AO36"/>
    <mergeCell ref="AJ38:AO38"/>
    <mergeCell ref="AJ37:AO37"/>
    <mergeCell ref="AJ39:AO39"/>
    <mergeCell ref="J82:J83"/>
    <mergeCell ref="AI82:AI83"/>
    <mergeCell ref="AJ82:AO83"/>
    <mergeCell ref="AJ75:AO75"/>
    <mergeCell ref="AJ76:AO76"/>
    <mergeCell ref="AJ77:AO77"/>
    <mergeCell ref="AJ72:AO72"/>
    <mergeCell ref="AJ73:AO73"/>
    <mergeCell ref="AJ74:AO74"/>
    <mergeCell ref="J69:J70"/>
    <mergeCell ref="AI69:AI70"/>
    <mergeCell ref="AJ69:AO69"/>
    <mergeCell ref="S1:X1"/>
    <mergeCell ref="Y1:AA1"/>
    <mergeCell ref="AC1:AJ2"/>
    <mergeCell ref="AK1:AL2"/>
    <mergeCell ref="W2:AB2"/>
    <mergeCell ref="AJ33:AP33"/>
    <mergeCell ref="AJ22:AO22"/>
    <mergeCell ref="AJ20:AO20"/>
    <mergeCell ref="AJ12:AO12"/>
    <mergeCell ref="AJ16:AO16"/>
    <mergeCell ref="AJ18:AO19"/>
    <mergeCell ref="AJ21:AO21"/>
    <mergeCell ref="AI9:AI11"/>
  </mergeCells>
  <phoneticPr fontId="2"/>
  <conditionalFormatting sqref="C47">
    <cfRule type="expression" dxfId="22" priority="30" stopIfTrue="1">
      <formula>AND($AC$1=$BB$1,$AK$1=$BD$1,$C$47=$BG$47)</formula>
    </cfRule>
  </conditionalFormatting>
  <conditionalFormatting sqref="C53:I53">
    <cfRule type="expression" dxfId="21" priority="31" stopIfTrue="1">
      <formula>AND($AC$1=$BB$1,$AK$1=$BD$1,$C$53=$BG$53)</formula>
    </cfRule>
  </conditionalFormatting>
  <conditionalFormatting sqref="C65:I65">
    <cfRule type="expression" dxfId="20" priority="1" stopIfTrue="1">
      <formula>AND($AC$1=$BB$1,$AK$1=$BD$1)</formula>
    </cfRule>
  </conditionalFormatting>
  <conditionalFormatting sqref="C58:AH58">
    <cfRule type="expression" dxfId="19" priority="5" stopIfTrue="1">
      <formula>AND($AC$1=$BB$1,$AK$1=$BD$1)</formula>
    </cfRule>
  </conditionalFormatting>
  <conditionalFormatting sqref="F6:Q6">
    <cfRule type="cellIs" dxfId="18" priority="10" stopIfTrue="1" operator="equal">
      <formula>"外部パイロットベースに変更が必要"</formula>
    </cfRule>
  </conditionalFormatting>
  <conditionalFormatting sqref="K8:AH8">
    <cfRule type="cellIs" dxfId="17" priority="23" stopIfTrue="1" operator="equal">
      <formula>"※ 型式エラー有り"</formula>
    </cfRule>
    <cfRule type="cellIs" dxfId="16" priority="24" stopIfTrue="1" operator="between">
      <formula>$BC$8</formula>
      <formula>$BE$8</formula>
    </cfRule>
    <cfRule type="cellIs" dxfId="15" priority="25" stopIfTrue="1" operator="equal">
      <formula>"バルブ選定で要電圧指定"</formula>
    </cfRule>
  </conditionalFormatting>
  <conditionalFormatting sqref="K17:AH17">
    <cfRule type="cellIs" dxfId="14" priority="16" stopIfTrue="1" operator="equal">
      <formula>"X"</formula>
    </cfRule>
    <cfRule type="cellIs" dxfId="13" priority="17" stopIfTrue="1" operator="equal">
      <formula>"必須"</formula>
    </cfRule>
  </conditionalFormatting>
  <conditionalFormatting sqref="K47:AH47 K53:AH53">
    <cfRule type="expression" dxfId="12" priority="29" stopIfTrue="1">
      <formula>AND($AC$1=$BB$1,$AK$1=$BD$1,K47="!!!")</formula>
    </cfRule>
  </conditionalFormatting>
  <conditionalFormatting sqref="K70:AH70">
    <cfRule type="cellIs" dxfId="11" priority="12" stopIfTrue="1" operator="equal">
      <formula>"X"</formula>
    </cfRule>
  </conditionalFormatting>
  <conditionalFormatting sqref="K73:AH73">
    <cfRule type="cellIs" dxfId="10" priority="18" stopIfTrue="1" operator="equal">
      <formula>$BB$84</formula>
    </cfRule>
  </conditionalFormatting>
  <conditionalFormatting sqref="R6:Y6">
    <cfRule type="cellIs" dxfId="9" priority="6" stopIfTrue="1" operator="notEqual">
      <formula>""</formula>
    </cfRule>
  </conditionalFormatting>
  <conditionalFormatting sqref="Y1:AA1">
    <cfRule type="expression" dxfId="8" priority="20" stopIfTrue="1">
      <formula>$S$1&lt;&gt;""</formula>
    </cfRule>
  </conditionalFormatting>
  <conditionalFormatting sqref="AB1">
    <cfRule type="expression" dxfId="7" priority="21" stopIfTrue="1">
      <formula>$S$1&lt;&gt;""</formula>
    </cfRule>
  </conditionalFormatting>
  <conditionalFormatting sqref="AC1:AJ2">
    <cfRule type="expression" dxfId="6" priority="27" stopIfTrue="1">
      <formula>$AK$1=$BD$1</formula>
    </cfRule>
    <cfRule type="expression" dxfId="5" priority="28" stopIfTrue="1">
      <formula>AND(AJ58=BC58,$AK$1=BC1)</formula>
    </cfRule>
  </conditionalFormatting>
  <conditionalFormatting sqref="AK1:AL2">
    <cfRule type="expression" dxfId="4" priority="19" stopIfTrue="1">
      <formula>$AC$1=$BB$1</formula>
    </cfRule>
  </conditionalFormatting>
  <conditionalFormatting sqref="AP40">
    <cfRule type="cellIs" dxfId="3" priority="11" stopIfTrue="1" operator="greaterThan">
      <formula>24</formula>
    </cfRule>
  </conditionalFormatting>
  <dataValidations count="31">
    <dataValidation type="list" allowBlank="1" showInputMessage="1" showErrorMessage="1" sqref="K32:AH32 K56:AH56 K54:AH54 K66:AH66" xr:uid="{00000000-0002-0000-0300-000000000000}">
      <formula1>$BP$9:$BQ$9</formula1>
    </dataValidation>
    <dataValidation type="list" allowBlank="1" showInputMessage="1" showErrorMessage="1" sqref="K69:AG69" xr:uid="{00000000-0002-0000-0300-000001000000}">
      <formula1>$BP$16:$BR$16</formula1>
    </dataValidation>
    <dataValidation type="list" allowBlank="1" showInputMessage="1" showErrorMessage="1" sqref="K23:AH23" xr:uid="{00000000-0002-0000-0300-000002000000}">
      <formula1>$BQ$13:$BR$13</formula1>
    </dataValidation>
    <dataValidation type="list" allowBlank="1" showInputMessage="1" showErrorMessage="1" sqref="K25:AH25" xr:uid="{00000000-0002-0000-0300-000003000000}">
      <formula1>$BQ$14:$BR$14</formula1>
    </dataValidation>
    <dataValidation type="list" allowBlank="1" showInputMessage="1" showErrorMessage="1" sqref="K27:AH27" xr:uid="{00000000-0002-0000-0300-000004000000}">
      <formula1>$BQ$15:$BS$15</formula1>
    </dataValidation>
    <dataValidation type="list" allowBlank="1" showInputMessage="1" showErrorMessage="1" sqref="K13:AH13" xr:uid="{00000000-0002-0000-0300-000005000000}">
      <formula1>$BP$10:$BX$10</formula1>
    </dataValidation>
    <dataValidation type="list" allowBlank="1" showInputMessage="1" showErrorMessage="1" sqref="K14:AH14" xr:uid="{00000000-0002-0000-0300-000006000000}">
      <formula1>$BP$11:$BR$11</formula1>
    </dataValidation>
    <dataValidation type="list" allowBlank="1" showInputMessage="1" showErrorMessage="1" sqref="K12:AH12" xr:uid="{00000000-0002-0000-0300-000007000000}">
      <formula1>$BP$12:$BQ$12</formula1>
    </dataValidation>
    <dataValidation type="list" allowBlank="1" showInputMessage="1" showErrorMessage="1" sqref="K62:AH62" xr:uid="{00000000-0002-0000-0300-000008000000}">
      <formula1>$BP$62:$BS$62</formula1>
    </dataValidation>
    <dataValidation type="list" allowBlank="1" showInputMessage="1" showErrorMessage="1" sqref="L60 AH60 AF60 AD60 AB60 Z60 X60 V60 T60 R60 P60 N60" xr:uid="{00000000-0002-0000-0300-000009000000}">
      <formula1>$BT$60:$BW$60</formula1>
    </dataValidation>
    <dataValidation type="list" allowBlank="1" showInputMessage="1" showErrorMessage="1" sqref="K60 AG60 AE60 AC60 AA60 Y60 W60 U60 S60 Q60 O60 M60" xr:uid="{00000000-0002-0000-0300-00000A000000}">
      <formula1>$BP$60:$BS$60</formula1>
    </dataValidation>
    <dataValidation type="list" allowBlank="1" showInputMessage="1" showErrorMessage="1" sqref="K59:AH59" xr:uid="{00000000-0002-0000-0300-00000B000000}">
      <formula1>$BP$59:$BQ$59</formula1>
    </dataValidation>
    <dataValidation type="list" allowBlank="1" showInputMessage="1" showErrorMessage="1" sqref="K38:AH38" xr:uid="{00000000-0002-0000-0300-00000C000000}">
      <formula1>$BP$38:$BQ$38</formula1>
    </dataValidation>
    <dataValidation type="list" allowBlank="1" showInputMessage="1" showErrorMessage="1" sqref="K37:AH37" xr:uid="{00000000-0002-0000-0300-00000D000000}">
      <formula1>$BP$37:$BT$37</formula1>
    </dataValidation>
    <dataValidation type="list" allowBlank="1" showInputMessage="1" showErrorMessage="1" sqref="K18:AH18" xr:uid="{00000000-0002-0000-0300-00000E000000}">
      <formula1>$BQ$18:$BT$18</formula1>
    </dataValidation>
    <dataValidation type="list" allowBlank="1" showInputMessage="1" showErrorMessage="1" sqref="K16:AH16" xr:uid="{00000000-0002-0000-0300-00000F000000}">
      <formula1>$BQ$25:$BY$25</formula1>
    </dataValidation>
    <dataValidation type="list" allowBlank="1" showInputMessage="1" showErrorMessage="1" sqref="K34:AH34" xr:uid="{00000000-0002-0000-0300-000010000000}">
      <formula1>$BP$34:$BT$34</formula1>
    </dataValidation>
    <dataValidation type="list" allowBlank="1" showInputMessage="1" showErrorMessage="1" sqref="K35:AH35" xr:uid="{00000000-0002-0000-0300-000011000000}">
      <formula1>$BP$35:$BQ$35</formula1>
    </dataValidation>
    <dataValidation type="list" allowBlank="1" showInputMessage="1" showErrorMessage="1" sqref="K75:AH76" xr:uid="{00000000-0002-0000-0300-000012000000}">
      <formula1>$BP$45:$BX$45</formula1>
    </dataValidation>
    <dataValidation type="list" allowBlank="1" showInputMessage="1" showErrorMessage="1" sqref="K29:AH29" xr:uid="{00000000-0002-0000-0300-000013000000}">
      <formula1>$BQ$23:$BR$23</formula1>
    </dataValidation>
    <dataValidation type="list" allowBlank="1" showInputMessage="1" showErrorMessage="1" sqref="K67:AG68" xr:uid="{00000000-0002-0000-0300-000014000000}">
      <formula1>$BP$20:$BQ$20</formula1>
    </dataValidation>
    <dataValidation type="list" allowBlank="1" showInputMessage="1" showErrorMessage="1" sqref="K40:AH40" xr:uid="{00000000-0002-0000-0300-000015000000}">
      <formula1>$BP$28:$BR$28</formula1>
    </dataValidation>
    <dataValidation type="list" allowBlank="1" showInputMessage="1" showErrorMessage="1" sqref="K44:AH44 K52:AH52 K46:AH46 K50:AH50" xr:uid="{00000000-0002-0000-0300-000016000000}">
      <formula1>$BP$31:$BT$31</formula1>
    </dataValidation>
    <dataValidation type="list" allowBlank="1" showInputMessage="1" showErrorMessage="1" sqref="K43:AH43 K49:AH49" xr:uid="{00000000-0002-0000-0300-000017000000}">
      <formula1>$BP$30:$BW$30</formula1>
    </dataValidation>
    <dataValidation type="list" allowBlank="1" showInputMessage="1" showErrorMessage="1" sqref="K72:AH72" xr:uid="{00000000-0002-0000-0300-000018000000}">
      <formula1>$BP$26:$CE$26</formula1>
    </dataValidation>
    <dataValidation type="list" allowBlank="1" showInputMessage="1" showErrorMessage="1" sqref="AI78 J78" xr:uid="{00000000-0002-0000-0300-000019000000}">
      <formula1>$BP$47:$BS$47</formula1>
    </dataValidation>
    <dataValidation type="list" allowBlank="1" showInputMessage="1" showErrorMessage="1" sqref="J80:J81 AI80:AI81" xr:uid="{00000000-0002-0000-0300-00001A000000}">
      <formula1>$BP$49:$BS$49</formula1>
    </dataValidation>
    <dataValidation type="list" allowBlank="1" showInputMessage="1" showErrorMessage="1" sqref="AI79 J79" xr:uid="{00000000-0002-0000-0300-00001B000000}">
      <formula1>$BP$47:$BT$47</formula1>
    </dataValidation>
    <dataValidation type="list" allowBlank="1" showInputMessage="1" showErrorMessage="1" sqref="K20:AH21" xr:uid="{00000000-0002-0000-0300-00001C000000}">
      <formula1>$BP$44:$CA$44</formula1>
    </dataValidation>
    <dataValidation type="list" allowBlank="1" showInputMessage="1" showErrorMessage="1" sqref="Y1:AA1" xr:uid="{00000000-0002-0000-0300-00001D000000}">
      <formula1>$BF$1:$BG$1</formula1>
    </dataValidation>
    <dataValidation type="list" allowBlank="1" showInputMessage="1" showErrorMessage="1" sqref="AK1:AL2" xr:uid="{00000000-0002-0000-0300-00001E000000}">
      <formula1>$BC$1:$BD$1</formula1>
    </dataValidation>
  </dataValidations>
  <pageMargins left="0.25" right="0.18" top="0.34" bottom="0.28000000000000003" header="0.17" footer="0.17"/>
  <pageSetup paperSize="8" orientation="portrait" r:id="rId1"/>
  <headerFooter alignWithMargins="0">
    <oddHeader>&amp;R&amp;9&amp;F  &amp;A</oddHeader>
  </headerFooter>
  <cellWatches>
    <cellWatch r="K13"/>
  </cellWatche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V267"/>
  <sheetViews>
    <sheetView showGridLines="0" showRowColHeaders="0" workbookViewId="0">
      <selection activeCell="E2" sqref="E2"/>
    </sheetView>
  </sheetViews>
  <sheetFormatPr defaultRowHeight="12.75" customHeight="1" x14ac:dyDescent="0.15"/>
  <cols>
    <col min="1" max="1" width="3.75" style="13" customWidth="1"/>
    <col min="2" max="2" width="33.875" style="13" customWidth="1"/>
    <col min="3" max="3" width="35.5" style="13" customWidth="1"/>
    <col min="4" max="4" width="8" style="13" customWidth="1"/>
    <col min="5" max="5" width="10.75" style="13" customWidth="1"/>
    <col min="6" max="6" width="9.5" style="13" hidden="1" customWidth="1"/>
    <col min="7" max="7" width="19.5" style="13" hidden="1" customWidth="1"/>
    <col min="8" max="8" width="10.625" style="13" hidden="1" customWidth="1"/>
    <col min="9" max="9" width="3.875" style="13" hidden="1" customWidth="1"/>
    <col min="10" max="10" width="3.75" style="13" hidden="1" customWidth="1"/>
    <col min="11" max="11" width="33.875" style="13" hidden="1" customWidth="1"/>
    <col min="12" max="12" width="20.875" style="13" hidden="1" customWidth="1"/>
    <col min="13" max="13" width="8.25" style="13" hidden="1" customWidth="1"/>
    <col min="14" max="14" width="9.5" style="13" hidden="1" customWidth="1"/>
    <col min="15" max="15" width="13.875" style="13" hidden="1" customWidth="1"/>
    <col min="16" max="16" width="21.5" style="13" hidden="1" customWidth="1"/>
    <col min="17" max="17" width="2" style="13" hidden="1" customWidth="1"/>
    <col min="18" max="44" width="11.375" style="13" hidden="1" customWidth="1"/>
    <col min="45" max="45" width="10.5" style="13" hidden="1" customWidth="1"/>
    <col min="46" max="64" width="0" style="13" hidden="1" customWidth="1"/>
    <col min="65" max="73" width="9" style="13"/>
    <col min="74" max="74" width="9" style="90"/>
    <col min="75" max="16384" width="9" style="13"/>
  </cols>
  <sheetData>
    <row r="1" spans="1:44" ht="17.25" customHeight="1" x14ac:dyDescent="0.15">
      <c r="A1" s="71" t="s">
        <v>227</v>
      </c>
      <c r="B1" s="203"/>
      <c r="C1" s="203"/>
      <c r="E1" s="379" t="s">
        <v>924</v>
      </c>
      <c r="F1" s="367"/>
      <c r="K1" s="42" t="s">
        <v>228</v>
      </c>
      <c r="L1" s="42" t="s">
        <v>229</v>
      </c>
      <c r="M1" s="42" t="s">
        <v>653</v>
      </c>
      <c r="R1" s="42" t="s">
        <v>14</v>
      </c>
      <c r="S1" s="42"/>
      <c r="T1" s="42">
        <v>1</v>
      </c>
      <c r="U1" s="42">
        <v>2</v>
      </c>
      <c r="V1" s="42">
        <v>3</v>
      </c>
      <c r="W1" s="42">
        <v>4</v>
      </c>
      <c r="X1" s="42">
        <v>5</v>
      </c>
      <c r="Y1" s="42">
        <v>6</v>
      </c>
      <c r="Z1" s="42">
        <v>7</v>
      </c>
      <c r="AA1" s="42">
        <v>8</v>
      </c>
      <c r="AB1" s="42">
        <v>9</v>
      </c>
      <c r="AC1" s="42">
        <v>10</v>
      </c>
      <c r="AD1" s="42">
        <v>11</v>
      </c>
      <c r="AE1" s="42">
        <v>12</v>
      </c>
      <c r="AF1" s="42">
        <v>13</v>
      </c>
      <c r="AG1" s="42">
        <v>14</v>
      </c>
      <c r="AH1" s="42">
        <v>15</v>
      </c>
      <c r="AI1" s="42">
        <v>16</v>
      </c>
      <c r="AJ1" s="42">
        <v>17</v>
      </c>
      <c r="AK1" s="42">
        <v>18</v>
      </c>
      <c r="AL1" s="42">
        <v>19</v>
      </c>
      <c r="AM1" s="42">
        <v>20</v>
      </c>
      <c r="AN1" s="42">
        <v>21</v>
      </c>
      <c r="AO1" s="42">
        <v>22</v>
      </c>
      <c r="AP1" s="42">
        <v>23</v>
      </c>
      <c r="AQ1" s="42">
        <v>24</v>
      </c>
      <c r="AR1" s="42" t="s">
        <v>468</v>
      </c>
    </row>
    <row r="2" spans="1:44" ht="20.25" customHeight="1" x14ac:dyDescent="0.15">
      <c r="A2" s="203"/>
      <c r="B2" s="203"/>
      <c r="C2" s="139" t="s">
        <v>230</v>
      </c>
      <c r="D2" s="140">
        <v>1</v>
      </c>
      <c r="E2" s="141" t="s">
        <v>654</v>
      </c>
      <c r="F2" s="367"/>
      <c r="K2" s="13" t="s">
        <v>708</v>
      </c>
      <c r="L2" s="13" t="str">
        <f>ベース!E3</f>
        <v>必須項目に入力漏れがあります</v>
      </c>
      <c r="M2" s="13">
        <v>1</v>
      </c>
      <c r="N2" s="13">
        <v>1</v>
      </c>
      <c r="T2" s="13" t="str">
        <f>IF(仕様書作成!K8="","",仕様書作成!K8)</f>
        <v/>
      </c>
      <c r="U2" s="13" t="str">
        <f>IF(仕様書作成!L8="","",仕様書作成!L8)</f>
        <v/>
      </c>
      <c r="V2" s="13" t="str">
        <f>IF(仕様書作成!M8="","",仕様書作成!M8)</f>
        <v/>
      </c>
      <c r="W2" s="13" t="str">
        <f>IF(仕様書作成!N8="","",仕様書作成!N8)</f>
        <v/>
      </c>
      <c r="X2" s="13" t="str">
        <f>IF(仕様書作成!O8="","",仕様書作成!O8)</f>
        <v/>
      </c>
      <c r="Y2" s="13" t="str">
        <f>IF(仕様書作成!P8="","",仕様書作成!P8)</f>
        <v/>
      </c>
      <c r="Z2" s="13" t="str">
        <f>IF(仕様書作成!Q8="","",仕様書作成!Q8)</f>
        <v/>
      </c>
      <c r="AA2" s="13" t="str">
        <f>IF(仕様書作成!R8="","",仕様書作成!R8)</f>
        <v/>
      </c>
      <c r="AB2" s="13" t="str">
        <f>IF(仕様書作成!S8="","",仕様書作成!S8)</f>
        <v/>
      </c>
      <c r="AC2" s="13" t="str">
        <f>IF(仕様書作成!T8="","",仕様書作成!T8)</f>
        <v/>
      </c>
      <c r="AD2" s="13" t="str">
        <f>IF(仕様書作成!U8="","",仕様書作成!U8)</f>
        <v/>
      </c>
      <c r="AE2" s="13" t="str">
        <f>IF(仕様書作成!V8="","",仕様書作成!V8)</f>
        <v/>
      </c>
      <c r="AF2" s="13" t="str">
        <f>IF(仕様書作成!W8="","",仕様書作成!W8)</f>
        <v/>
      </c>
      <c r="AG2" s="13" t="str">
        <f>IF(仕様書作成!X8="","",仕様書作成!X8)</f>
        <v/>
      </c>
      <c r="AH2" s="13" t="str">
        <f>IF(仕様書作成!Y8="","",仕様書作成!Y8)</f>
        <v/>
      </c>
      <c r="AI2" s="13" t="str">
        <f>IF(仕様書作成!Z8="","",仕様書作成!Z8)</f>
        <v/>
      </c>
      <c r="AJ2" s="13" t="str">
        <f>IF(仕様書作成!AA8="","",仕様書作成!AA8)</f>
        <v/>
      </c>
      <c r="AK2" s="13" t="str">
        <f>IF(仕様書作成!AB8="","",仕様書作成!AB8)</f>
        <v/>
      </c>
      <c r="AL2" s="13" t="str">
        <f>IF(仕様書作成!AC8="","",仕様書作成!AC8)</f>
        <v/>
      </c>
      <c r="AM2" s="13" t="str">
        <f>IF(仕様書作成!AD8="","",仕様書作成!AD8)</f>
        <v/>
      </c>
      <c r="AN2" s="13" t="str">
        <f>IF(仕様書作成!AE8="","",仕様書作成!AE8)</f>
        <v/>
      </c>
      <c r="AO2" s="13" t="str">
        <f>IF(仕様書作成!AF8="","",仕様書作成!AF8)</f>
        <v/>
      </c>
      <c r="AP2" s="13" t="str">
        <f>IF(仕様書作成!AG8="","",仕様書作成!AG8)</f>
        <v/>
      </c>
      <c r="AQ2" s="13" t="str">
        <f>IF(仕様書作成!AH8="","",仕様書作成!AH8)</f>
        <v/>
      </c>
    </row>
    <row r="3" spans="1:44" ht="13.5" customHeight="1" x14ac:dyDescent="0.15">
      <c r="A3" s="203"/>
      <c r="B3" s="345" t="str">
        <f>IF(OR(仕様書作成!R6&lt;&gt;"",仕様書作成!Z6&lt;&gt;""),発注情報!F3,"")</f>
        <v/>
      </c>
      <c r="C3" s="13" t="s">
        <v>550</v>
      </c>
      <c r="F3" s="13" t="s">
        <v>701</v>
      </c>
      <c r="G3" s="13" t="str">
        <f t="shared" ref="G3:G26" si="0">IF(COUNTIF(O3,"*SY31*"),$H$3,IF(COUNTIF(O3,"*SY32*"),$H$4,IF(COUNTIF(O3,"*SY33*"),$H$5,IF(COUNTIF(O3,"*SY34*"),$H$6,IF(COUNTIF(O3,"*SY35*"),$H$7,IF(COUNTIF(O3,"*78*"),$H$12,IF(COUNTIF(O3,"*79*"),$H$13,"")))))))</f>
        <v/>
      </c>
      <c r="H3" s="13" t="s">
        <v>655</v>
      </c>
      <c r="J3" s="13">
        <v>1</v>
      </c>
      <c r="K3" s="13" t="str">
        <f t="shared" ref="K3:K26" si="1">IF(G3="",P3,G3)</f>
        <v/>
      </c>
      <c r="L3" s="13" t="str">
        <f>O3</f>
        <v/>
      </c>
      <c r="M3" s="13" t="str">
        <f t="shared" ref="M3:M26" si="2">IF(L3="","",COUNTIF($O$3:$O$26,$L3))</f>
        <v/>
      </c>
      <c r="N3" s="13" t="str">
        <f>IF(OR(L3="",L3=$L$27,L3=$L$28,L3=$L$29,L3=$L$30,L3=$L$32,L3=$L$33,L3=$L$35,),"",COUNTIF($O$3:$O$26,$L3))</f>
        <v/>
      </c>
      <c r="O3" s="13" t="str">
        <f>仕様書作成!K8</f>
        <v/>
      </c>
      <c r="P3" s="13" t="str">
        <f>IF(COUNTIF(O3,"*同時*"),$H$14,IF(COUNTIF(O3,"*型式*"),$H$14,IF(COUNTIF(O3,"*26*"),$H$11,IF(COUNTIF(O3,"*SY3A*"),$H$8,IF(COUNTIF(O3,"*SY3B*"),$H$9,IF(COUNTIF(O3,"*SY3C*"),$H$10,""))))))</f>
        <v/>
      </c>
      <c r="T3" s="13" t="str">
        <f t="shared" ref="T3:AI18" si="3">IF($L3="","",IF($L3=T$2,"O",""))</f>
        <v/>
      </c>
      <c r="U3" s="13" t="str">
        <f t="shared" si="3"/>
        <v/>
      </c>
      <c r="V3" s="13" t="str">
        <f t="shared" si="3"/>
        <v/>
      </c>
      <c r="W3" s="13" t="str">
        <f t="shared" si="3"/>
        <v/>
      </c>
      <c r="X3" s="13" t="str">
        <f t="shared" si="3"/>
        <v/>
      </c>
      <c r="Y3" s="13" t="str">
        <f t="shared" si="3"/>
        <v/>
      </c>
      <c r="Z3" s="13" t="str">
        <f t="shared" si="3"/>
        <v/>
      </c>
      <c r="AA3" s="13" t="str">
        <f t="shared" si="3"/>
        <v/>
      </c>
      <c r="AB3" s="13" t="str">
        <f t="shared" si="3"/>
        <v/>
      </c>
      <c r="AC3" s="13" t="str">
        <f t="shared" si="3"/>
        <v/>
      </c>
      <c r="AD3" s="13" t="str">
        <f t="shared" si="3"/>
        <v/>
      </c>
      <c r="AE3" s="13" t="str">
        <f t="shared" si="3"/>
        <v/>
      </c>
      <c r="AF3" s="13" t="str">
        <f t="shared" si="3"/>
        <v/>
      </c>
      <c r="AG3" s="13" t="str">
        <f t="shared" si="3"/>
        <v/>
      </c>
      <c r="AH3" s="13" t="str">
        <f t="shared" si="3"/>
        <v/>
      </c>
      <c r="AI3" s="13" t="str">
        <f t="shared" si="3"/>
        <v/>
      </c>
      <c r="AJ3" s="13" t="str">
        <f t="shared" ref="AJ3:AQ17" si="4">IF($L3="","",IF($L3=AJ$2,"O",""))</f>
        <v/>
      </c>
      <c r="AK3" s="13" t="str">
        <f t="shared" si="4"/>
        <v/>
      </c>
      <c r="AL3" s="13" t="str">
        <f t="shared" si="4"/>
        <v/>
      </c>
      <c r="AM3" s="13" t="str">
        <f t="shared" si="4"/>
        <v/>
      </c>
      <c r="AN3" s="13" t="str">
        <f t="shared" si="4"/>
        <v/>
      </c>
      <c r="AO3" s="13" t="str">
        <f t="shared" si="4"/>
        <v/>
      </c>
      <c r="AP3" s="13" t="str">
        <f t="shared" si="4"/>
        <v/>
      </c>
      <c r="AQ3" s="13" t="str">
        <f t="shared" si="4"/>
        <v/>
      </c>
    </row>
    <row r="4" spans="1:44" ht="18" customHeight="1" x14ac:dyDescent="0.15">
      <c r="A4" s="142"/>
      <c r="B4" s="143" t="s">
        <v>231</v>
      </c>
      <c r="C4" s="143" t="s">
        <v>232</v>
      </c>
      <c r="D4" s="142" t="s">
        <v>653</v>
      </c>
      <c r="E4" s="142" t="s">
        <v>233</v>
      </c>
      <c r="G4" s="13" t="str">
        <f t="shared" si="0"/>
        <v/>
      </c>
      <c r="H4" s="13" t="s">
        <v>656</v>
      </c>
      <c r="J4" s="13">
        <v>2</v>
      </c>
      <c r="K4" s="13" t="str">
        <f t="shared" si="1"/>
        <v/>
      </c>
      <c r="L4" s="13" t="str">
        <f>IF(O4=O3,"",O4)</f>
        <v/>
      </c>
      <c r="M4" s="13" t="str">
        <f t="shared" si="2"/>
        <v/>
      </c>
      <c r="N4" s="13" t="str">
        <f t="shared" ref="N4:N26" si="5">IF(OR(L4="",L4=$L$27,L4=$L$28,L4=$L$29,L4=$L$30,L4=$L$32,L4=$L$33,L4=$L$35,),"",COUNTIF($O$3:$O$26,$L4))</f>
        <v/>
      </c>
      <c r="O4" s="13" t="str">
        <f>仕様書作成!L8</f>
        <v/>
      </c>
      <c r="P4" s="13" t="str">
        <f t="shared" ref="P4:P26" si="6">IF(COUNTIF(O4,"*同時*"),$H$14,IF(COUNTIF(O4,"*型式*"),$H$14,IF(COUNTIF(O4,"*26*"),$H$11,IF(COUNTIF(O4,"*SY3A*"),$H$8,IF(COUNTIF(O4,"*SY3B*"),$H$9,IF(COUNTIF(O4,"*SY3C*"),$H$10,""))))))</f>
        <v/>
      </c>
      <c r="T4" s="13" t="str">
        <f t="shared" si="3"/>
        <v/>
      </c>
      <c r="U4" s="13" t="str">
        <f t="shared" si="3"/>
        <v/>
      </c>
      <c r="V4" s="13" t="str">
        <f t="shared" si="3"/>
        <v/>
      </c>
      <c r="W4" s="13" t="str">
        <f t="shared" si="3"/>
        <v/>
      </c>
      <c r="X4" s="13" t="str">
        <f t="shared" si="3"/>
        <v/>
      </c>
      <c r="Y4" s="13" t="str">
        <f t="shared" si="3"/>
        <v/>
      </c>
      <c r="Z4" s="13" t="str">
        <f t="shared" si="3"/>
        <v/>
      </c>
      <c r="AA4" s="13" t="str">
        <f t="shared" si="3"/>
        <v/>
      </c>
      <c r="AB4" s="13" t="str">
        <f t="shared" si="3"/>
        <v/>
      </c>
      <c r="AC4" s="13" t="str">
        <f t="shared" si="3"/>
        <v/>
      </c>
      <c r="AD4" s="13" t="str">
        <f t="shared" si="3"/>
        <v/>
      </c>
      <c r="AE4" s="13" t="str">
        <f t="shared" si="3"/>
        <v/>
      </c>
      <c r="AF4" s="13" t="str">
        <f t="shared" si="3"/>
        <v/>
      </c>
      <c r="AG4" s="13" t="str">
        <f t="shared" si="3"/>
        <v/>
      </c>
      <c r="AH4" s="13" t="str">
        <f t="shared" si="3"/>
        <v/>
      </c>
      <c r="AI4" s="13" t="str">
        <f t="shared" si="3"/>
        <v/>
      </c>
      <c r="AJ4" s="13" t="str">
        <f t="shared" si="4"/>
        <v/>
      </c>
      <c r="AK4" s="13" t="str">
        <f t="shared" si="4"/>
        <v/>
      </c>
      <c r="AL4" s="13" t="str">
        <f t="shared" si="4"/>
        <v/>
      </c>
      <c r="AM4" s="13" t="str">
        <f t="shared" si="4"/>
        <v/>
      </c>
      <c r="AN4" s="13" t="str">
        <f t="shared" si="4"/>
        <v/>
      </c>
      <c r="AO4" s="13" t="str">
        <f t="shared" si="4"/>
        <v/>
      </c>
      <c r="AP4" s="13" t="str">
        <f t="shared" si="4"/>
        <v/>
      </c>
      <c r="AQ4" s="13" t="str">
        <f t="shared" si="4"/>
        <v/>
      </c>
    </row>
    <row r="5" spans="1:44" ht="18" customHeight="1" x14ac:dyDescent="0.15">
      <c r="A5" s="144">
        <v>1</v>
      </c>
      <c r="B5" s="145" t="str">
        <f>IF(ISERROR(K141)=TRUE,"",IF(OR(K141=$K$118,K141=$K$119,K141=$K$120),"",K141))</f>
        <v>マニホールドベース</v>
      </c>
      <c r="C5" s="150" t="str">
        <f>IF(ISERROR(L141)=TRUE,"",IF(B5="","",L141))</f>
        <v>必須項目に入力漏れがあります</v>
      </c>
      <c r="D5" s="146">
        <f>IF(ISERROR(M141)=TRUE,"",IF(C5="","",M141))</f>
        <v>1</v>
      </c>
      <c r="E5" s="147">
        <f t="shared" ref="E5:E40" si="7">IF(D5="","",D5*$D$2)</f>
        <v>1</v>
      </c>
      <c r="G5" s="13" t="str">
        <f t="shared" si="0"/>
        <v/>
      </c>
      <c r="H5" s="13" t="s">
        <v>657</v>
      </c>
      <c r="J5" s="13">
        <v>3</v>
      </c>
      <c r="K5" s="13" t="str">
        <f t="shared" si="1"/>
        <v/>
      </c>
      <c r="L5" s="13" t="str">
        <f>IF(COUNTIF($O$3:O4,O5)&gt;=1,"",O5)</f>
        <v/>
      </c>
      <c r="M5" s="13" t="str">
        <f t="shared" si="2"/>
        <v/>
      </c>
      <c r="N5" s="13" t="str">
        <f t="shared" si="5"/>
        <v/>
      </c>
      <c r="O5" s="13" t="str">
        <f>仕様書作成!M8</f>
        <v/>
      </c>
      <c r="P5" s="13" t="str">
        <f t="shared" si="6"/>
        <v/>
      </c>
      <c r="T5" s="13" t="str">
        <f t="shared" si="3"/>
        <v/>
      </c>
      <c r="U5" s="13" t="str">
        <f t="shared" si="3"/>
        <v/>
      </c>
      <c r="V5" s="13" t="str">
        <f t="shared" si="3"/>
        <v/>
      </c>
      <c r="W5" s="13" t="str">
        <f t="shared" si="3"/>
        <v/>
      </c>
      <c r="X5" s="13" t="str">
        <f t="shared" si="3"/>
        <v/>
      </c>
      <c r="Y5" s="13" t="str">
        <f t="shared" si="3"/>
        <v/>
      </c>
      <c r="Z5" s="13" t="str">
        <f t="shared" si="3"/>
        <v/>
      </c>
      <c r="AA5" s="13" t="str">
        <f t="shared" si="3"/>
        <v/>
      </c>
      <c r="AB5" s="13" t="str">
        <f t="shared" si="3"/>
        <v/>
      </c>
      <c r="AC5" s="13" t="str">
        <f t="shared" si="3"/>
        <v/>
      </c>
      <c r="AD5" s="13" t="str">
        <f t="shared" si="3"/>
        <v/>
      </c>
      <c r="AE5" s="13" t="str">
        <f t="shared" si="3"/>
        <v/>
      </c>
      <c r="AF5" s="13" t="str">
        <f t="shared" si="3"/>
        <v/>
      </c>
      <c r="AG5" s="13" t="str">
        <f t="shared" si="3"/>
        <v/>
      </c>
      <c r="AH5" s="13" t="str">
        <f t="shared" si="3"/>
        <v/>
      </c>
      <c r="AI5" s="13" t="str">
        <f t="shared" si="3"/>
        <v/>
      </c>
      <c r="AJ5" s="13" t="str">
        <f t="shared" si="4"/>
        <v/>
      </c>
      <c r="AK5" s="13" t="str">
        <f t="shared" si="4"/>
        <v/>
      </c>
      <c r="AL5" s="13" t="str">
        <f t="shared" si="4"/>
        <v/>
      </c>
      <c r="AM5" s="13" t="str">
        <f t="shared" si="4"/>
        <v/>
      </c>
      <c r="AN5" s="13" t="str">
        <f t="shared" si="4"/>
        <v/>
      </c>
      <c r="AO5" s="13" t="str">
        <f t="shared" si="4"/>
        <v/>
      </c>
      <c r="AP5" s="13" t="str">
        <f t="shared" si="4"/>
        <v/>
      </c>
      <c r="AQ5" s="13" t="str">
        <f t="shared" si="4"/>
        <v/>
      </c>
    </row>
    <row r="6" spans="1:44" ht="18" customHeight="1" x14ac:dyDescent="0.15">
      <c r="A6" s="144">
        <v>2</v>
      </c>
      <c r="B6" s="145" t="str">
        <f t="shared" ref="B6:B40" si="8">IF(ISERROR(K142)=TRUE,"",IF(OR(K142=$K$118,K142=$K$119,K142=$K$120),"",K142))</f>
        <v/>
      </c>
      <c r="C6" s="150" t="str">
        <f t="shared" ref="C6:C40" si="9">IF(ISERROR(L142)=TRUE,"",IF(B6="","","*"&amp;L142))</f>
        <v/>
      </c>
      <c r="D6" s="146" t="str">
        <f t="shared" ref="D6:D40" si="10">IF(ISERROR(M142)=TRUE,"",IF(C6="","",M142))</f>
        <v/>
      </c>
      <c r="E6" s="147" t="str">
        <f t="shared" si="7"/>
        <v/>
      </c>
      <c r="G6" s="13" t="str">
        <f t="shared" si="0"/>
        <v/>
      </c>
      <c r="H6" s="13" t="s">
        <v>658</v>
      </c>
      <c r="J6" s="13">
        <v>4</v>
      </c>
      <c r="K6" s="13" t="str">
        <f t="shared" si="1"/>
        <v/>
      </c>
      <c r="L6" s="13" t="str">
        <f>IF(COUNTIF($O$3:O5,O6)&gt;=1,"",O6)</f>
        <v/>
      </c>
      <c r="M6" s="13" t="str">
        <f t="shared" si="2"/>
        <v/>
      </c>
      <c r="N6" s="13" t="str">
        <f t="shared" si="5"/>
        <v/>
      </c>
      <c r="O6" s="13" t="str">
        <f>仕様書作成!N8</f>
        <v/>
      </c>
      <c r="P6" s="13" t="str">
        <f t="shared" si="6"/>
        <v/>
      </c>
      <c r="T6" s="13" t="str">
        <f t="shared" si="3"/>
        <v/>
      </c>
      <c r="U6" s="13" t="str">
        <f t="shared" si="3"/>
        <v/>
      </c>
      <c r="V6" s="13" t="str">
        <f t="shared" si="3"/>
        <v/>
      </c>
      <c r="W6" s="13" t="str">
        <f t="shared" si="3"/>
        <v/>
      </c>
      <c r="X6" s="13" t="str">
        <f t="shared" si="3"/>
        <v/>
      </c>
      <c r="Y6" s="13" t="str">
        <f t="shared" si="3"/>
        <v/>
      </c>
      <c r="Z6" s="13" t="str">
        <f t="shared" si="3"/>
        <v/>
      </c>
      <c r="AA6" s="13" t="str">
        <f t="shared" si="3"/>
        <v/>
      </c>
      <c r="AB6" s="13" t="str">
        <f t="shared" si="3"/>
        <v/>
      </c>
      <c r="AC6" s="13" t="str">
        <f t="shared" si="3"/>
        <v/>
      </c>
      <c r="AD6" s="13" t="str">
        <f t="shared" si="3"/>
        <v/>
      </c>
      <c r="AE6" s="13" t="str">
        <f t="shared" si="3"/>
        <v/>
      </c>
      <c r="AF6" s="13" t="str">
        <f t="shared" si="3"/>
        <v/>
      </c>
      <c r="AG6" s="13" t="str">
        <f t="shared" si="3"/>
        <v/>
      </c>
      <c r="AH6" s="13" t="str">
        <f t="shared" si="3"/>
        <v/>
      </c>
      <c r="AI6" s="13" t="str">
        <f t="shared" si="3"/>
        <v/>
      </c>
      <c r="AJ6" s="13" t="str">
        <f t="shared" si="4"/>
        <v/>
      </c>
      <c r="AK6" s="13" t="str">
        <f t="shared" si="4"/>
        <v/>
      </c>
      <c r="AL6" s="13" t="str">
        <f t="shared" si="4"/>
        <v/>
      </c>
      <c r="AM6" s="13" t="str">
        <f t="shared" si="4"/>
        <v/>
      </c>
      <c r="AN6" s="13" t="str">
        <f t="shared" si="4"/>
        <v/>
      </c>
      <c r="AO6" s="13" t="str">
        <f t="shared" si="4"/>
        <v/>
      </c>
      <c r="AP6" s="13" t="str">
        <f t="shared" si="4"/>
        <v/>
      </c>
      <c r="AQ6" s="13" t="str">
        <f t="shared" si="4"/>
        <v/>
      </c>
    </row>
    <row r="7" spans="1:44" ht="18" customHeight="1" x14ac:dyDescent="0.15">
      <c r="A7" s="144">
        <v>3</v>
      </c>
      <c r="B7" s="145" t="str">
        <f t="shared" si="8"/>
        <v/>
      </c>
      <c r="C7" s="150" t="str">
        <f t="shared" si="9"/>
        <v/>
      </c>
      <c r="D7" s="146" t="str">
        <f t="shared" si="10"/>
        <v/>
      </c>
      <c r="E7" s="147" t="str">
        <f t="shared" si="7"/>
        <v/>
      </c>
      <c r="G7" s="13" t="str">
        <f t="shared" si="0"/>
        <v/>
      </c>
      <c r="H7" s="13" t="s">
        <v>659</v>
      </c>
      <c r="J7" s="13">
        <v>5</v>
      </c>
      <c r="K7" s="13" t="str">
        <f t="shared" si="1"/>
        <v/>
      </c>
      <c r="L7" s="13" t="str">
        <f>IF(COUNTIF($O$3:O6,O7)&gt;=1,"",O7)</f>
        <v/>
      </c>
      <c r="M7" s="13" t="str">
        <f t="shared" si="2"/>
        <v/>
      </c>
      <c r="N7" s="13" t="str">
        <f t="shared" si="5"/>
        <v/>
      </c>
      <c r="O7" s="13" t="str">
        <f>仕様書作成!O8</f>
        <v/>
      </c>
      <c r="P7" s="13" t="str">
        <f t="shared" si="6"/>
        <v/>
      </c>
      <c r="T7" s="13" t="str">
        <f t="shared" si="3"/>
        <v/>
      </c>
      <c r="U7" s="13" t="str">
        <f t="shared" si="3"/>
        <v/>
      </c>
      <c r="V7" s="13" t="str">
        <f t="shared" si="3"/>
        <v/>
      </c>
      <c r="W7" s="13" t="str">
        <f t="shared" si="3"/>
        <v/>
      </c>
      <c r="X7" s="13" t="str">
        <f t="shared" si="3"/>
        <v/>
      </c>
      <c r="Y7" s="13" t="str">
        <f t="shared" si="3"/>
        <v/>
      </c>
      <c r="Z7" s="13" t="str">
        <f t="shared" si="3"/>
        <v/>
      </c>
      <c r="AA7" s="13" t="str">
        <f t="shared" si="3"/>
        <v/>
      </c>
      <c r="AB7" s="13" t="str">
        <f t="shared" si="3"/>
        <v/>
      </c>
      <c r="AC7" s="13" t="str">
        <f t="shared" si="3"/>
        <v/>
      </c>
      <c r="AD7" s="13" t="str">
        <f t="shared" si="3"/>
        <v/>
      </c>
      <c r="AE7" s="13" t="str">
        <f t="shared" si="3"/>
        <v/>
      </c>
      <c r="AF7" s="13" t="str">
        <f t="shared" si="3"/>
        <v/>
      </c>
      <c r="AG7" s="13" t="str">
        <f t="shared" si="3"/>
        <v/>
      </c>
      <c r="AH7" s="13" t="str">
        <f t="shared" si="3"/>
        <v/>
      </c>
      <c r="AI7" s="13" t="str">
        <f t="shared" si="3"/>
        <v/>
      </c>
      <c r="AJ7" s="13" t="str">
        <f t="shared" si="4"/>
        <v/>
      </c>
      <c r="AK7" s="13" t="str">
        <f t="shared" si="4"/>
        <v/>
      </c>
      <c r="AL7" s="13" t="str">
        <f t="shared" si="4"/>
        <v/>
      </c>
      <c r="AM7" s="13" t="str">
        <f t="shared" si="4"/>
        <v/>
      </c>
      <c r="AN7" s="13" t="str">
        <f t="shared" si="4"/>
        <v/>
      </c>
      <c r="AO7" s="13" t="str">
        <f t="shared" si="4"/>
        <v/>
      </c>
      <c r="AP7" s="13" t="str">
        <f t="shared" si="4"/>
        <v/>
      </c>
      <c r="AQ7" s="13" t="str">
        <f t="shared" si="4"/>
        <v/>
      </c>
    </row>
    <row r="8" spans="1:44" ht="18" customHeight="1" x14ac:dyDescent="0.15">
      <c r="A8" s="144">
        <v>4</v>
      </c>
      <c r="B8" s="145" t="str">
        <f t="shared" si="8"/>
        <v/>
      </c>
      <c r="C8" s="150" t="str">
        <f t="shared" si="9"/>
        <v/>
      </c>
      <c r="D8" s="146" t="str">
        <f t="shared" si="10"/>
        <v/>
      </c>
      <c r="E8" s="147" t="str">
        <f t="shared" si="7"/>
        <v/>
      </c>
      <c r="G8" s="13" t="str">
        <f t="shared" si="0"/>
        <v/>
      </c>
      <c r="H8" s="13" t="s">
        <v>660</v>
      </c>
      <c r="J8" s="13">
        <v>6</v>
      </c>
      <c r="K8" s="13" t="str">
        <f t="shared" si="1"/>
        <v/>
      </c>
      <c r="L8" s="13" t="str">
        <f>IF(COUNTIF($O$3:O7,O8)&gt;=1,"",O8)</f>
        <v/>
      </c>
      <c r="M8" s="13" t="str">
        <f t="shared" si="2"/>
        <v/>
      </c>
      <c r="N8" s="13" t="str">
        <f t="shared" si="5"/>
        <v/>
      </c>
      <c r="O8" s="13" t="str">
        <f>仕様書作成!P8</f>
        <v/>
      </c>
      <c r="P8" s="13" t="str">
        <f t="shared" si="6"/>
        <v/>
      </c>
      <c r="T8" s="13" t="str">
        <f t="shared" si="3"/>
        <v/>
      </c>
      <c r="U8" s="13" t="str">
        <f t="shared" si="3"/>
        <v/>
      </c>
      <c r="V8" s="13" t="str">
        <f t="shared" si="3"/>
        <v/>
      </c>
      <c r="W8" s="13" t="str">
        <f t="shared" si="3"/>
        <v/>
      </c>
      <c r="X8" s="13" t="str">
        <f t="shared" si="3"/>
        <v/>
      </c>
      <c r="Y8" s="13" t="str">
        <f t="shared" si="3"/>
        <v/>
      </c>
      <c r="Z8" s="13" t="str">
        <f t="shared" si="3"/>
        <v/>
      </c>
      <c r="AA8" s="13" t="str">
        <f t="shared" si="3"/>
        <v/>
      </c>
      <c r="AB8" s="13" t="str">
        <f t="shared" si="3"/>
        <v/>
      </c>
      <c r="AC8" s="13" t="str">
        <f t="shared" si="3"/>
        <v/>
      </c>
      <c r="AD8" s="13" t="str">
        <f t="shared" si="3"/>
        <v/>
      </c>
      <c r="AE8" s="13" t="str">
        <f t="shared" si="3"/>
        <v/>
      </c>
      <c r="AF8" s="13" t="str">
        <f t="shared" si="3"/>
        <v/>
      </c>
      <c r="AG8" s="13" t="str">
        <f t="shared" si="3"/>
        <v/>
      </c>
      <c r="AH8" s="13" t="str">
        <f t="shared" si="3"/>
        <v/>
      </c>
      <c r="AI8" s="13" t="str">
        <f t="shared" si="3"/>
        <v/>
      </c>
      <c r="AJ8" s="13" t="str">
        <f t="shared" si="4"/>
        <v/>
      </c>
      <c r="AK8" s="13" t="str">
        <f t="shared" si="4"/>
        <v/>
      </c>
      <c r="AL8" s="13" t="str">
        <f t="shared" si="4"/>
        <v/>
      </c>
      <c r="AM8" s="13" t="str">
        <f t="shared" si="4"/>
        <v/>
      </c>
      <c r="AN8" s="13" t="str">
        <f t="shared" si="4"/>
        <v/>
      </c>
      <c r="AO8" s="13" t="str">
        <f t="shared" si="4"/>
        <v/>
      </c>
      <c r="AP8" s="13" t="str">
        <f t="shared" si="4"/>
        <v/>
      </c>
      <c r="AQ8" s="13" t="str">
        <f t="shared" si="4"/>
        <v/>
      </c>
    </row>
    <row r="9" spans="1:44" ht="18" customHeight="1" x14ac:dyDescent="0.15">
      <c r="A9" s="144">
        <v>5</v>
      </c>
      <c r="B9" s="145" t="str">
        <f t="shared" si="8"/>
        <v/>
      </c>
      <c r="C9" s="150" t="str">
        <f t="shared" si="9"/>
        <v/>
      </c>
      <c r="D9" s="146" t="str">
        <f t="shared" si="10"/>
        <v/>
      </c>
      <c r="E9" s="147" t="str">
        <f t="shared" si="7"/>
        <v/>
      </c>
      <c r="G9" s="13" t="str">
        <f t="shared" si="0"/>
        <v/>
      </c>
      <c r="H9" s="13" t="s">
        <v>661</v>
      </c>
      <c r="J9" s="13">
        <v>7</v>
      </c>
      <c r="K9" s="13" t="str">
        <f t="shared" si="1"/>
        <v/>
      </c>
      <c r="L9" s="13" t="str">
        <f>IF(COUNTIF($O$3:O8,O9)&gt;=1,"",O9)</f>
        <v/>
      </c>
      <c r="M9" s="13" t="str">
        <f t="shared" si="2"/>
        <v/>
      </c>
      <c r="N9" s="13" t="str">
        <f t="shared" si="5"/>
        <v/>
      </c>
      <c r="O9" s="13" t="str">
        <f>仕様書作成!Q8</f>
        <v/>
      </c>
      <c r="P9" s="13" t="str">
        <f t="shared" si="6"/>
        <v/>
      </c>
      <c r="T9" s="13" t="str">
        <f t="shared" si="3"/>
        <v/>
      </c>
      <c r="U9" s="13" t="str">
        <f t="shared" si="3"/>
        <v/>
      </c>
      <c r="V9" s="13" t="str">
        <f t="shared" si="3"/>
        <v/>
      </c>
      <c r="W9" s="13" t="str">
        <f t="shared" si="3"/>
        <v/>
      </c>
      <c r="X9" s="13" t="str">
        <f t="shared" si="3"/>
        <v/>
      </c>
      <c r="Y9" s="13" t="str">
        <f t="shared" si="3"/>
        <v/>
      </c>
      <c r="Z9" s="13" t="str">
        <f t="shared" si="3"/>
        <v/>
      </c>
      <c r="AA9" s="13" t="str">
        <f t="shared" si="3"/>
        <v/>
      </c>
      <c r="AB9" s="13" t="str">
        <f t="shared" si="3"/>
        <v/>
      </c>
      <c r="AC9" s="13" t="str">
        <f t="shared" si="3"/>
        <v/>
      </c>
      <c r="AD9" s="13" t="str">
        <f t="shared" si="3"/>
        <v/>
      </c>
      <c r="AE9" s="13" t="str">
        <f t="shared" si="3"/>
        <v/>
      </c>
      <c r="AF9" s="13" t="str">
        <f t="shared" si="3"/>
        <v/>
      </c>
      <c r="AG9" s="13" t="str">
        <f t="shared" si="3"/>
        <v/>
      </c>
      <c r="AH9" s="13" t="str">
        <f t="shared" si="3"/>
        <v/>
      </c>
      <c r="AI9" s="13" t="str">
        <f t="shared" si="3"/>
        <v/>
      </c>
      <c r="AJ9" s="13" t="str">
        <f t="shared" si="4"/>
        <v/>
      </c>
      <c r="AK9" s="13" t="str">
        <f t="shared" si="4"/>
        <v/>
      </c>
      <c r="AL9" s="13" t="str">
        <f t="shared" si="4"/>
        <v/>
      </c>
      <c r="AM9" s="13" t="str">
        <f t="shared" si="4"/>
        <v/>
      </c>
      <c r="AN9" s="13" t="str">
        <f t="shared" si="4"/>
        <v/>
      </c>
      <c r="AO9" s="13" t="str">
        <f t="shared" si="4"/>
        <v/>
      </c>
      <c r="AP9" s="13" t="str">
        <f t="shared" si="4"/>
        <v/>
      </c>
      <c r="AQ9" s="13" t="str">
        <f t="shared" si="4"/>
        <v/>
      </c>
    </row>
    <row r="10" spans="1:44" ht="18" customHeight="1" x14ac:dyDescent="0.15">
      <c r="A10" s="144">
        <v>6</v>
      </c>
      <c r="B10" s="145" t="str">
        <f t="shared" si="8"/>
        <v/>
      </c>
      <c r="C10" s="150" t="str">
        <f t="shared" si="9"/>
        <v/>
      </c>
      <c r="D10" s="146" t="str">
        <f t="shared" si="10"/>
        <v/>
      </c>
      <c r="E10" s="147" t="str">
        <f t="shared" si="7"/>
        <v/>
      </c>
      <c r="G10" s="13" t="str">
        <f t="shared" si="0"/>
        <v/>
      </c>
      <c r="H10" s="13" t="s">
        <v>662</v>
      </c>
      <c r="J10" s="13">
        <v>8</v>
      </c>
      <c r="K10" s="13" t="str">
        <f t="shared" si="1"/>
        <v/>
      </c>
      <c r="L10" s="13" t="str">
        <f>IF(COUNTIF($O$3:O9,O10)&gt;=1,"",O10)</f>
        <v/>
      </c>
      <c r="M10" s="13" t="str">
        <f t="shared" si="2"/>
        <v/>
      </c>
      <c r="N10" s="13" t="str">
        <f t="shared" si="5"/>
        <v/>
      </c>
      <c r="O10" s="13" t="str">
        <f>仕様書作成!R8</f>
        <v/>
      </c>
      <c r="P10" s="13" t="str">
        <f t="shared" si="6"/>
        <v/>
      </c>
      <c r="T10" s="13" t="str">
        <f t="shared" si="3"/>
        <v/>
      </c>
      <c r="U10" s="13" t="str">
        <f t="shared" si="3"/>
        <v/>
      </c>
      <c r="V10" s="13" t="str">
        <f t="shared" si="3"/>
        <v/>
      </c>
      <c r="W10" s="13" t="str">
        <f t="shared" si="3"/>
        <v/>
      </c>
      <c r="X10" s="13" t="str">
        <f t="shared" si="3"/>
        <v/>
      </c>
      <c r="Y10" s="13" t="str">
        <f t="shared" si="3"/>
        <v/>
      </c>
      <c r="Z10" s="13" t="str">
        <f t="shared" si="3"/>
        <v/>
      </c>
      <c r="AA10" s="13" t="str">
        <f t="shared" si="3"/>
        <v/>
      </c>
      <c r="AB10" s="13" t="str">
        <f t="shared" si="3"/>
        <v/>
      </c>
      <c r="AC10" s="13" t="str">
        <f t="shared" si="3"/>
        <v/>
      </c>
      <c r="AD10" s="13" t="str">
        <f t="shared" si="3"/>
        <v/>
      </c>
      <c r="AE10" s="13" t="str">
        <f t="shared" si="3"/>
        <v/>
      </c>
      <c r="AF10" s="13" t="str">
        <f t="shared" si="3"/>
        <v/>
      </c>
      <c r="AG10" s="13" t="str">
        <f t="shared" si="3"/>
        <v/>
      </c>
      <c r="AH10" s="13" t="str">
        <f t="shared" si="3"/>
        <v/>
      </c>
      <c r="AI10" s="13" t="str">
        <f t="shared" si="3"/>
        <v/>
      </c>
      <c r="AJ10" s="13" t="str">
        <f t="shared" si="4"/>
        <v/>
      </c>
      <c r="AK10" s="13" t="str">
        <f t="shared" si="4"/>
        <v/>
      </c>
      <c r="AL10" s="13" t="str">
        <f t="shared" si="4"/>
        <v/>
      </c>
      <c r="AM10" s="13" t="str">
        <f t="shared" si="4"/>
        <v/>
      </c>
      <c r="AN10" s="13" t="str">
        <f t="shared" si="4"/>
        <v/>
      </c>
      <c r="AO10" s="13" t="str">
        <f t="shared" si="4"/>
        <v/>
      </c>
      <c r="AP10" s="13" t="str">
        <f t="shared" si="4"/>
        <v/>
      </c>
      <c r="AQ10" s="13" t="str">
        <f t="shared" si="4"/>
        <v/>
      </c>
    </row>
    <row r="11" spans="1:44" ht="18" customHeight="1" x14ac:dyDescent="0.15">
      <c r="A11" s="144">
        <v>7</v>
      </c>
      <c r="B11" s="145" t="str">
        <f t="shared" si="8"/>
        <v/>
      </c>
      <c r="C11" s="150" t="str">
        <f t="shared" si="9"/>
        <v/>
      </c>
      <c r="D11" s="146" t="str">
        <f t="shared" si="10"/>
        <v/>
      </c>
      <c r="E11" s="147" t="str">
        <f t="shared" si="7"/>
        <v/>
      </c>
      <c r="G11" s="13" t="str">
        <f t="shared" si="0"/>
        <v/>
      </c>
      <c r="H11" s="13" t="s">
        <v>580</v>
      </c>
      <c r="J11" s="13">
        <v>9</v>
      </c>
      <c r="K11" s="13" t="str">
        <f t="shared" si="1"/>
        <v/>
      </c>
      <c r="L11" s="13" t="str">
        <f>IF(COUNTIF($O$3:O10,O11)&gt;=1,"",O11)</f>
        <v/>
      </c>
      <c r="M11" s="13" t="str">
        <f t="shared" si="2"/>
        <v/>
      </c>
      <c r="N11" s="13" t="str">
        <f t="shared" si="5"/>
        <v/>
      </c>
      <c r="O11" s="13" t="str">
        <f>仕様書作成!S8</f>
        <v/>
      </c>
      <c r="P11" s="13" t="str">
        <f t="shared" si="6"/>
        <v/>
      </c>
      <c r="T11" s="13" t="str">
        <f t="shared" si="3"/>
        <v/>
      </c>
      <c r="U11" s="13" t="str">
        <f t="shared" si="3"/>
        <v/>
      </c>
      <c r="V11" s="13" t="str">
        <f t="shared" si="3"/>
        <v/>
      </c>
      <c r="W11" s="13" t="str">
        <f t="shared" si="3"/>
        <v/>
      </c>
      <c r="X11" s="13" t="str">
        <f t="shared" si="3"/>
        <v/>
      </c>
      <c r="Y11" s="13" t="str">
        <f t="shared" si="3"/>
        <v/>
      </c>
      <c r="Z11" s="13" t="str">
        <f t="shared" si="3"/>
        <v/>
      </c>
      <c r="AA11" s="13" t="str">
        <f t="shared" si="3"/>
        <v/>
      </c>
      <c r="AB11" s="13" t="str">
        <f t="shared" si="3"/>
        <v/>
      </c>
      <c r="AC11" s="13" t="str">
        <f t="shared" si="3"/>
        <v/>
      </c>
      <c r="AD11" s="13" t="str">
        <f t="shared" si="3"/>
        <v/>
      </c>
      <c r="AE11" s="13" t="str">
        <f t="shared" si="3"/>
        <v/>
      </c>
      <c r="AF11" s="13" t="str">
        <f t="shared" si="3"/>
        <v/>
      </c>
      <c r="AG11" s="13" t="str">
        <f t="shared" si="3"/>
        <v/>
      </c>
      <c r="AH11" s="13" t="str">
        <f t="shared" si="3"/>
        <v/>
      </c>
      <c r="AI11" s="13" t="str">
        <f t="shared" si="3"/>
        <v/>
      </c>
      <c r="AJ11" s="13" t="str">
        <f t="shared" si="4"/>
        <v/>
      </c>
      <c r="AK11" s="13" t="str">
        <f t="shared" si="4"/>
        <v/>
      </c>
      <c r="AL11" s="13" t="str">
        <f t="shared" si="4"/>
        <v/>
      </c>
      <c r="AM11" s="13" t="str">
        <f t="shared" si="4"/>
        <v/>
      </c>
      <c r="AN11" s="13" t="str">
        <f t="shared" si="4"/>
        <v/>
      </c>
      <c r="AO11" s="13" t="str">
        <f t="shared" si="4"/>
        <v/>
      </c>
      <c r="AP11" s="13" t="str">
        <f t="shared" si="4"/>
        <v/>
      </c>
      <c r="AQ11" s="13" t="str">
        <f t="shared" si="4"/>
        <v/>
      </c>
    </row>
    <row r="12" spans="1:44" ht="18" customHeight="1" x14ac:dyDescent="0.15">
      <c r="A12" s="144">
        <v>8</v>
      </c>
      <c r="B12" s="145" t="str">
        <f t="shared" si="8"/>
        <v/>
      </c>
      <c r="C12" s="150" t="str">
        <f t="shared" si="9"/>
        <v/>
      </c>
      <c r="D12" s="146" t="str">
        <f t="shared" si="10"/>
        <v/>
      </c>
      <c r="E12" s="147" t="str">
        <f t="shared" si="7"/>
        <v/>
      </c>
      <c r="G12" s="13" t="str">
        <f t="shared" si="0"/>
        <v/>
      </c>
      <c r="H12" s="13" t="s">
        <v>663</v>
      </c>
      <c r="J12" s="13">
        <v>10</v>
      </c>
      <c r="K12" s="13" t="str">
        <f t="shared" si="1"/>
        <v/>
      </c>
      <c r="L12" s="13" t="str">
        <f>IF(COUNTIF($O$3:O11,O12)&gt;=1,"",O12)</f>
        <v/>
      </c>
      <c r="M12" s="13" t="str">
        <f t="shared" si="2"/>
        <v/>
      </c>
      <c r="N12" s="13" t="str">
        <f t="shared" si="5"/>
        <v/>
      </c>
      <c r="O12" s="13" t="str">
        <f>仕様書作成!T8</f>
        <v/>
      </c>
      <c r="P12" s="13" t="str">
        <f t="shared" si="6"/>
        <v/>
      </c>
      <c r="T12" s="13" t="str">
        <f t="shared" si="3"/>
        <v/>
      </c>
      <c r="U12" s="13" t="str">
        <f t="shared" si="3"/>
        <v/>
      </c>
      <c r="V12" s="13" t="str">
        <f t="shared" si="3"/>
        <v/>
      </c>
      <c r="W12" s="13" t="str">
        <f t="shared" si="3"/>
        <v/>
      </c>
      <c r="X12" s="13" t="str">
        <f t="shared" si="3"/>
        <v/>
      </c>
      <c r="Y12" s="13" t="str">
        <f t="shared" si="3"/>
        <v/>
      </c>
      <c r="Z12" s="13" t="str">
        <f t="shared" si="3"/>
        <v/>
      </c>
      <c r="AA12" s="13" t="str">
        <f t="shared" si="3"/>
        <v/>
      </c>
      <c r="AB12" s="13" t="str">
        <f t="shared" si="3"/>
        <v/>
      </c>
      <c r="AC12" s="13" t="str">
        <f t="shared" si="3"/>
        <v/>
      </c>
      <c r="AD12" s="13" t="str">
        <f t="shared" si="3"/>
        <v/>
      </c>
      <c r="AE12" s="13" t="str">
        <f t="shared" si="3"/>
        <v/>
      </c>
      <c r="AF12" s="13" t="str">
        <f t="shared" si="3"/>
        <v/>
      </c>
      <c r="AG12" s="13" t="str">
        <f t="shared" si="3"/>
        <v/>
      </c>
      <c r="AH12" s="13" t="str">
        <f t="shared" si="3"/>
        <v/>
      </c>
      <c r="AI12" s="13" t="str">
        <f t="shared" si="3"/>
        <v/>
      </c>
      <c r="AJ12" s="13" t="str">
        <f t="shared" si="4"/>
        <v/>
      </c>
      <c r="AK12" s="13" t="str">
        <f t="shared" si="4"/>
        <v/>
      </c>
      <c r="AL12" s="13" t="str">
        <f t="shared" si="4"/>
        <v/>
      </c>
      <c r="AM12" s="13" t="str">
        <f t="shared" si="4"/>
        <v/>
      </c>
      <c r="AN12" s="13" t="str">
        <f t="shared" si="4"/>
        <v/>
      </c>
      <c r="AO12" s="13" t="str">
        <f t="shared" si="4"/>
        <v/>
      </c>
      <c r="AP12" s="13" t="str">
        <f t="shared" si="4"/>
        <v/>
      </c>
      <c r="AQ12" s="13" t="str">
        <f t="shared" si="4"/>
        <v/>
      </c>
    </row>
    <row r="13" spans="1:44" ht="18" customHeight="1" x14ac:dyDescent="0.15">
      <c r="A13" s="144">
        <v>9</v>
      </c>
      <c r="B13" s="145" t="str">
        <f t="shared" si="8"/>
        <v/>
      </c>
      <c r="C13" s="150" t="str">
        <f t="shared" si="9"/>
        <v/>
      </c>
      <c r="D13" s="146" t="str">
        <f t="shared" si="10"/>
        <v/>
      </c>
      <c r="E13" s="147" t="str">
        <f t="shared" si="7"/>
        <v/>
      </c>
      <c r="G13" s="13" t="str">
        <f t="shared" si="0"/>
        <v/>
      </c>
      <c r="H13" s="13" t="s">
        <v>664</v>
      </c>
      <c r="J13" s="13">
        <v>11</v>
      </c>
      <c r="K13" s="13" t="str">
        <f t="shared" si="1"/>
        <v/>
      </c>
      <c r="L13" s="13" t="str">
        <f>IF(COUNTIF($O$3:O12,O13)&gt;=1,"",O13)</f>
        <v/>
      </c>
      <c r="M13" s="13" t="str">
        <f t="shared" si="2"/>
        <v/>
      </c>
      <c r="N13" s="13" t="str">
        <f t="shared" si="5"/>
        <v/>
      </c>
      <c r="O13" s="13" t="str">
        <f>仕様書作成!U8</f>
        <v/>
      </c>
      <c r="P13" s="13" t="str">
        <f t="shared" si="6"/>
        <v/>
      </c>
      <c r="T13" s="13" t="str">
        <f t="shared" si="3"/>
        <v/>
      </c>
      <c r="U13" s="13" t="str">
        <f t="shared" si="3"/>
        <v/>
      </c>
      <c r="V13" s="13" t="str">
        <f t="shared" si="3"/>
        <v/>
      </c>
      <c r="W13" s="13" t="str">
        <f t="shared" si="3"/>
        <v/>
      </c>
      <c r="X13" s="13" t="str">
        <f t="shared" si="3"/>
        <v/>
      </c>
      <c r="Y13" s="13" t="str">
        <f t="shared" si="3"/>
        <v/>
      </c>
      <c r="Z13" s="13" t="str">
        <f t="shared" si="3"/>
        <v/>
      </c>
      <c r="AA13" s="13" t="str">
        <f t="shared" si="3"/>
        <v/>
      </c>
      <c r="AB13" s="13" t="str">
        <f t="shared" si="3"/>
        <v/>
      </c>
      <c r="AC13" s="13" t="str">
        <f t="shared" si="3"/>
        <v/>
      </c>
      <c r="AD13" s="13" t="str">
        <f t="shared" si="3"/>
        <v/>
      </c>
      <c r="AE13" s="13" t="str">
        <f t="shared" si="3"/>
        <v/>
      </c>
      <c r="AF13" s="13" t="str">
        <f t="shared" si="3"/>
        <v/>
      </c>
      <c r="AG13" s="13" t="str">
        <f t="shared" si="3"/>
        <v/>
      </c>
      <c r="AH13" s="13" t="str">
        <f t="shared" si="3"/>
        <v/>
      </c>
      <c r="AI13" s="13" t="str">
        <f t="shared" si="3"/>
        <v/>
      </c>
      <c r="AJ13" s="13" t="str">
        <f t="shared" si="4"/>
        <v/>
      </c>
      <c r="AK13" s="13" t="str">
        <f t="shared" si="4"/>
        <v/>
      </c>
      <c r="AL13" s="13" t="str">
        <f t="shared" si="4"/>
        <v/>
      </c>
      <c r="AM13" s="13" t="str">
        <f t="shared" si="4"/>
        <v/>
      </c>
      <c r="AN13" s="13" t="str">
        <f t="shared" si="4"/>
        <v/>
      </c>
      <c r="AO13" s="13" t="str">
        <f t="shared" si="4"/>
        <v/>
      </c>
      <c r="AP13" s="13" t="str">
        <f t="shared" si="4"/>
        <v/>
      </c>
      <c r="AQ13" s="13" t="str">
        <f t="shared" si="4"/>
        <v/>
      </c>
    </row>
    <row r="14" spans="1:44" ht="18" customHeight="1" x14ac:dyDescent="0.15">
      <c r="A14" s="144">
        <v>10</v>
      </c>
      <c r="B14" s="145" t="str">
        <f t="shared" si="8"/>
        <v/>
      </c>
      <c r="C14" s="150" t="str">
        <f t="shared" si="9"/>
        <v/>
      </c>
      <c r="D14" s="146" t="str">
        <f t="shared" si="10"/>
        <v/>
      </c>
      <c r="E14" s="147" t="str">
        <f t="shared" si="7"/>
        <v/>
      </c>
      <c r="G14" s="13" t="str">
        <f t="shared" si="0"/>
        <v/>
      </c>
      <c r="H14" s="13" t="s">
        <v>665</v>
      </c>
      <c r="J14" s="13">
        <v>12</v>
      </c>
      <c r="K14" s="13" t="str">
        <f t="shared" si="1"/>
        <v/>
      </c>
      <c r="L14" s="13" t="str">
        <f>IF(COUNTIF($O$3:O13,O14)&gt;=1,"",O14)</f>
        <v/>
      </c>
      <c r="M14" s="13" t="str">
        <f t="shared" si="2"/>
        <v/>
      </c>
      <c r="N14" s="13" t="str">
        <f t="shared" si="5"/>
        <v/>
      </c>
      <c r="O14" s="13" t="str">
        <f>仕様書作成!V8</f>
        <v/>
      </c>
      <c r="P14" s="13" t="str">
        <f t="shared" si="6"/>
        <v/>
      </c>
      <c r="T14" s="13" t="str">
        <f t="shared" si="3"/>
        <v/>
      </c>
      <c r="U14" s="13" t="str">
        <f t="shared" si="3"/>
        <v/>
      </c>
      <c r="V14" s="13" t="str">
        <f t="shared" si="3"/>
        <v/>
      </c>
      <c r="W14" s="13" t="str">
        <f t="shared" si="3"/>
        <v/>
      </c>
      <c r="X14" s="13" t="str">
        <f t="shared" si="3"/>
        <v/>
      </c>
      <c r="Y14" s="13" t="str">
        <f t="shared" si="3"/>
        <v/>
      </c>
      <c r="Z14" s="13" t="str">
        <f t="shared" si="3"/>
        <v/>
      </c>
      <c r="AA14" s="13" t="str">
        <f t="shared" si="3"/>
        <v/>
      </c>
      <c r="AB14" s="13" t="str">
        <f t="shared" si="3"/>
        <v/>
      </c>
      <c r="AC14" s="13" t="str">
        <f t="shared" si="3"/>
        <v/>
      </c>
      <c r="AD14" s="13" t="str">
        <f t="shared" si="3"/>
        <v/>
      </c>
      <c r="AE14" s="13" t="str">
        <f t="shared" si="3"/>
        <v/>
      </c>
      <c r="AF14" s="13" t="str">
        <f t="shared" si="3"/>
        <v/>
      </c>
      <c r="AG14" s="13" t="str">
        <f t="shared" si="3"/>
        <v/>
      </c>
      <c r="AH14" s="13" t="str">
        <f t="shared" si="3"/>
        <v/>
      </c>
      <c r="AI14" s="13" t="str">
        <f t="shared" si="3"/>
        <v/>
      </c>
      <c r="AJ14" s="13" t="str">
        <f t="shared" si="4"/>
        <v/>
      </c>
      <c r="AK14" s="13" t="str">
        <f t="shared" si="4"/>
        <v/>
      </c>
      <c r="AL14" s="13" t="str">
        <f t="shared" si="4"/>
        <v/>
      </c>
      <c r="AM14" s="13" t="str">
        <f t="shared" si="4"/>
        <v/>
      </c>
      <c r="AN14" s="13" t="str">
        <f t="shared" si="4"/>
        <v/>
      </c>
      <c r="AO14" s="13" t="str">
        <f t="shared" si="4"/>
        <v/>
      </c>
      <c r="AP14" s="13" t="str">
        <f t="shared" si="4"/>
        <v/>
      </c>
      <c r="AQ14" s="13" t="str">
        <f t="shared" si="4"/>
        <v/>
      </c>
    </row>
    <row r="15" spans="1:44" ht="18" customHeight="1" x14ac:dyDescent="0.15">
      <c r="A15" s="144">
        <v>11</v>
      </c>
      <c r="B15" s="145" t="str">
        <f t="shared" si="8"/>
        <v/>
      </c>
      <c r="C15" s="150" t="str">
        <f t="shared" si="9"/>
        <v/>
      </c>
      <c r="D15" s="146" t="str">
        <f t="shared" si="10"/>
        <v/>
      </c>
      <c r="E15" s="147" t="str">
        <f t="shared" si="7"/>
        <v/>
      </c>
      <c r="G15" s="13" t="str">
        <f t="shared" si="0"/>
        <v/>
      </c>
      <c r="J15" s="13">
        <v>13</v>
      </c>
      <c r="K15" s="13" t="str">
        <f t="shared" si="1"/>
        <v/>
      </c>
      <c r="L15" s="13" t="str">
        <f>IF(COUNTIF($O$3:O14,O15)&gt;=1,"",O15)</f>
        <v/>
      </c>
      <c r="M15" s="13" t="str">
        <f t="shared" si="2"/>
        <v/>
      </c>
      <c r="N15" s="13" t="str">
        <f t="shared" si="5"/>
        <v/>
      </c>
      <c r="O15" s="13" t="str">
        <f>仕様書作成!W8</f>
        <v/>
      </c>
      <c r="P15" s="13" t="str">
        <f t="shared" si="6"/>
        <v/>
      </c>
      <c r="T15" s="13" t="str">
        <f t="shared" si="3"/>
        <v/>
      </c>
      <c r="U15" s="13" t="str">
        <f t="shared" si="3"/>
        <v/>
      </c>
      <c r="V15" s="13" t="str">
        <f t="shared" si="3"/>
        <v/>
      </c>
      <c r="W15" s="13" t="str">
        <f t="shared" si="3"/>
        <v/>
      </c>
      <c r="X15" s="13" t="str">
        <f t="shared" si="3"/>
        <v/>
      </c>
      <c r="Y15" s="13" t="str">
        <f t="shared" si="3"/>
        <v/>
      </c>
      <c r="Z15" s="13" t="str">
        <f t="shared" si="3"/>
        <v/>
      </c>
      <c r="AA15" s="13" t="str">
        <f t="shared" si="3"/>
        <v/>
      </c>
      <c r="AB15" s="13" t="str">
        <f t="shared" si="3"/>
        <v/>
      </c>
      <c r="AC15" s="13" t="str">
        <f t="shared" si="3"/>
        <v/>
      </c>
      <c r="AD15" s="13" t="str">
        <f t="shared" si="3"/>
        <v/>
      </c>
      <c r="AE15" s="13" t="str">
        <f t="shared" si="3"/>
        <v/>
      </c>
      <c r="AF15" s="13" t="str">
        <f t="shared" si="3"/>
        <v/>
      </c>
      <c r="AG15" s="13" t="str">
        <f t="shared" si="3"/>
        <v/>
      </c>
      <c r="AH15" s="13" t="str">
        <f t="shared" si="3"/>
        <v/>
      </c>
      <c r="AI15" s="13" t="str">
        <f t="shared" si="3"/>
        <v/>
      </c>
      <c r="AJ15" s="13" t="str">
        <f t="shared" si="4"/>
        <v/>
      </c>
      <c r="AK15" s="13" t="str">
        <f t="shared" si="4"/>
        <v/>
      </c>
      <c r="AL15" s="13" t="str">
        <f t="shared" si="4"/>
        <v/>
      </c>
      <c r="AM15" s="13" t="str">
        <f t="shared" si="4"/>
        <v/>
      </c>
      <c r="AN15" s="13" t="str">
        <f t="shared" si="4"/>
        <v/>
      </c>
      <c r="AO15" s="13" t="str">
        <f t="shared" si="4"/>
        <v/>
      </c>
      <c r="AP15" s="13" t="str">
        <f t="shared" si="4"/>
        <v/>
      </c>
      <c r="AQ15" s="13" t="str">
        <f t="shared" si="4"/>
        <v/>
      </c>
    </row>
    <row r="16" spans="1:44" ht="18" customHeight="1" x14ac:dyDescent="0.15">
      <c r="A16" s="144">
        <v>12</v>
      </c>
      <c r="B16" s="145" t="str">
        <f t="shared" si="8"/>
        <v/>
      </c>
      <c r="C16" s="150" t="str">
        <f t="shared" si="9"/>
        <v/>
      </c>
      <c r="D16" s="146" t="str">
        <f t="shared" si="10"/>
        <v/>
      </c>
      <c r="E16" s="147" t="str">
        <f t="shared" si="7"/>
        <v/>
      </c>
      <c r="G16" s="13" t="str">
        <f t="shared" si="0"/>
        <v/>
      </c>
      <c r="J16" s="13">
        <v>14</v>
      </c>
      <c r="K16" s="13" t="str">
        <f t="shared" si="1"/>
        <v/>
      </c>
      <c r="L16" s="13" t="str">
        <f>IF(COUNTIF($O$3:O15,O16)&gt;=1,"",O16)</f>
        <v/>
      </c>
      <c r="M16" s="13" t="str">
        <f t="shared" si="2"/>
        <v/>
      </c>
      <c r="N16" s="13" t="str">
        <f t="shared" si="5"/>
        <v/>
      </c>
      <c r="O16" s="13" t="str">
        <f>仕様書作成!X8</f>
        <v/>
      </c>
      <c r="P16" s="13" t="str">
        <f t="shared" si="6"/>
        <v/>
      </c>
      <c r="T16" s="13" t="str">
        <f t="shared" si="3"/>
        <v/>
      </c>
      <c r="U16" s="13" t="str">
        <f t="shared" si="3"/>
        <v/>
      </c>
      <c r="V16" s="13" t="str">
        <f t="shared" si="3"/>
        <v/>
      </c>
      <c r="W16" s="13" t="str">
        <f t="shared" si="3"/>
        <v/>
      </c>
      <c r="X16" s="13" t="str">
        <f t="shared" si="3"/>
        <v/>
      </c>
      <c r="Y16" s="13" t="str">
        <f t="shared" si="3"/>
        <v/>
      </c>
      <c r="Z16" s="13" t="str">
        <f t="shared" si="3"/>
        <v/>
      </c>
      <c r="AA16" s="13" t="str">
        <f t="shared" si="3"/>
        <v/>
      </c>
      <c r="AB16" s="13" t="str">
        <f t="shared" si="3"/>
        <v/>
      </c>
      <c r="AC16" s="13" t="str">
        <f t="shared" si="3"/>
        <v/>
      </c>
      <c r="AD16" s="13" t="str">
        <f t="shared" si="3"/>
        <v/>
      </c>
      <c r="AE16" s="13" t="str">
        <f t="shared" si="3"/>
        <v/>
      </c>
      <c r="AF16" s="13" t="str">
        <f t="shared" si="3"/>
        <v/>
      </c>
      <c r="AG16" s="13" t="str">
        <f t="shared" si="3"/>
        <v/>
      </c>
      <c r="AH16" s="13" t="str">
        <f t="shared" si="3"/>
        <v/>
      </c>
      <c r="AI16" s="13" t="str">
        <f t="shared" si="3"/>
        <v/>
      </c>
      <c r="AJ16" s="13" t="str">
        <f t="shared" si="4"/>
        <v/>
      </c>
      <c r="AK16" s="13" t="str">
        <f t="shared" si="4"/>
        <v/>
      </c>
      <c r="AL16" s="13" t="str">
        <f t="shared" si="4"/>
        <v/>
      </c>
      <c r="AM16" s="13" t="str">
        <f t="shared" si="4"/>
        <v/>
      </c>
      <c r="AN16" s="13" t="str">
        <f t="shared" si="4"/>
        <v/>
      </c>
      <c r="AO16" s="13" t="str">
        <f t="shared" si="4"/>
        <v/>
      </c>
      <c r="AP16" s="13" t="str">
        <f t="shared" si="4"/>
        <v/>
      </c>
      <c r="AQ16" s="13" t="str">
        <f t="shared" si="4"/>
        <v/>
      </c>
    </row>
    <row r="17" spans="1:44" ht="18" customHeight="1" x14ac:dyDescent="0.15">
      <c r="A17" s="144">
        <v>13</v>
      </c>
      <c r="B17" s="145" t="str">
        <f t="shared" si="8"/>
        <v/>
      </c>
      <c r="C17" s="150" t="str">
        <f t="shared" si="9"/>
        <v/>
      </c>
      <c r="D17" s="146" t="str">
        <f t="shared" si="10"/>
        <v/>
      </c>
      <c r="E17" s="147" t="str">
        <f t="shared" si="7"/>
        <v/>
      </c>
      <c r="G17" s="13" t="str">
        <f t="shared" si="0"/>
        <v/>
      </c>
      <c r="J17" s="13">
        <v>15</v>
      </c>
      <c r="K17" s="13" t="str">
        <f t="shared" si="1"/>
        <v/>
      </c>
      <c r="L17" s="13" t="str">
        <f>IF(COUNTIF($O$3:O16,O17)&gt;=1,"",O17)</f>
        <v/>
      </c>
      <c r="M17" s="13" t="str">
        <f t="shared" si="2"/>
        <v/>
      </c>
      <c r="N17" s="13" t="str">
        <f t="shared" si="5"/>
        <v/>
      </c>
      <c r="O17" s="13" t="str">
        <f>仕様書作成!Y8</f>
        <v/>
      </c>
      <c r="P17" s="13" t="str">
        <f t="shared" si="6"/>
        <v/>
      </c>
      <c r="T17" s="13" t="str">
        <f t="shared" si="3"/>
        <v/>
      </c>
      <c r="U17" s="13" t="str">
        <f t="shared" si="3"/>
        <v/>
      </c>
      <c r="V17" s="13" t="str">
        <f t="shared" si="3"/>
        <v/>
      </c>
      <c r="W17" s="13" t="str">
        <f t="shared" si="3"/>
        <v/>
      </c>
      <c r="X17" s="13" t="str">
        <f t="shared" si="3"/>
        <v/>
      </c>
      <c r="Y17" s="13" t="str">
        <f t="shared" si="3"/>
        <v/>
      </c>
      <c r="Z17" s="13" t="str">
        <f t="shared" si="3"/>
        <v/>
      </c>
      <c r="AA17" s="13" t="str">
        <f t="shared" si="3"/>
        <v/>
      </c>
      <c r="AB17" s="13" t="str">
        <f t="shared" si="3"/>
        <v/>
      </c>
      <c r="AC17" s="13" t="str">
        <f t="shared" si="3"/>
        <v/>
      </c>
      <c r="AD17" s="13" t="str">
        <f t="shared" si="3"/>
        <v/>
      </c>
      <c r="AE17" s="13" t="str">
        <f t="shared" si="3"/>
        <v/>
      </c>
      <c r="AF17" s="13" t="str">
        <f t="shared" si="3"/>
        <v/>
      </c>
      <c r="AG17" s="13" t="str">
        <f t="shared" si="3"/>
        <v/>
      </c>
      <c r="AH17" s="13" t="str">
        <f t="shared" si="3"/>
        <v/>
      </c>
      <c r="AI17" s="13" t="str">
        <f t="shared" si="3"/>
        <v/>
      </c>
      <c r="AJ17" s="13" t="str">
        <f t="shared" si="4"/>
        <v/>
      </c>
      <c r="AK17" s="13" t="str">
        <f t="shared" si="4"/>
        <v/>
      </c>
      <c r="AL17" s="13" t="str">
        <f t="shared" si="4"/>
        <v/>
      </c>
      <c r="AM17" s="13" t="str">
        <f t="shared" si="4"/>
        <v/>
      </c>
      <c r="AN17" s="13" t="str">
        <f t="shared" si="4"/>
        <v/>
      </c>
      <c r="AO17" s="13" t="str">
        <f t="shared" si="4"/>
        <v/>
      </c>
      <c r="AP17" s="13" t="str">
        <f t="shared" si="4"/>
        <v/>
      </c>
      <c r="AQ17" s="13" t="str">
        <f t="shared" si="4"/>
        <v/>
      </c>
    </row>
    <row r="18" spans="1:44" ht="18" customHeight="1" x14ac:dyDescent="0.15">
      <c r="A18" s="144">
        <v>14</v>
      </c>
      <c r="B18" s="145" t="str">
        <f t="shared" si="8"/>
        <v/>
      </c>
      <c r="C18" s="150" t="str">
        <f t="shared" si="9"/>
        <v/>
      </c>
      <c r="D18" s="146" t="str">
        <f t="shared" si="10"/>
        <v/>
      </c>
      <c r="E18" s="147" t="str">
        <f t="shared" si="7"/>
        <v/>
      </c>
      <c r="G18" s="13" t="str">
        <f t="shared" si="0"/>
        <v/>
      </c>
      <c r="J18" s="13">
        <v>16</v>
      </c>
      <c r="K18" s="13" t="str">
        <f t="shared" si="1"/>
        <v/>
      </c>
      <c r="L18" s="13" t="str">
        <f>IF(COUNTIF($O$3:O17,O18)&gt;=1,"",O18)</f>
        <v/>
      </c>
      <c r="M18" s="13" t="str">
        <f t="shared" si="2"/>
        <v/>
      </c>
      <c r="N18" s="13" t="str">
        <f t="shared" si="5"/>
        <v/>
      </c>
      <c r="O18" s="325" t="str">
        <f>仕様書作成!Z8</f>
        <v/>
      </c>
      <c r="P18" s="13" t="str">
        <f t="shared" si="6"/>
        <v/>
      </c>
      <c r="T18" s="13" t="str">
        <f t="shared" si="3"/>
        <v/>
      </c>
      <c r="U18" s="13" t="str">
        <f t="shared" si="3"/>
        <v/>
      </c>
      <c r="V18" s="13" t="str">
        <f t="shared" si="3"/>
        <v/>
      </c>
      <c r="W18" s="13" t="str">
        <f t="shared" si="3"/>
        <v/>
      </c>
      <c r="X18" s="13" t="str">
        <f t="shared" si="3"/>
        <v/>
      </c>
      <c r="Y18" s="13" t="str">
        <f t="shared" si="3"/>
        <v/>
      </c>
      <c r="Z18" s="13" t="str">
        <f t="shared" si="3"/>
        <v/>
      </c>
      <c r="AA18" s="13" t="str">
        <f t="shared" si="3"/>
        <v/>
      </c>
      <c r="AB18" s="13" t="str">
        <f t="shared" si="3"/>
        <v/>
      </c>
      <c r="AC18" s="13" t="str">
        <f t="shared" si="3"/>
        <v/>
      </c>
      <c r="AD18" s="13" t="str">
        <f t="shared" si="3"/>
        <v/>
      </c>
      <c r="AE18" s="13" t="str">
        <f t="shared" si="3"/>
        <v/>
      </c>
      <c r="AF18" s="13" t="str">
        <f t="shared" si="3"/>
        <v/>
      </c>
      <c r="AG18" s="13" t="str">
        <f t="shared" si="3"/>
        <v/>
      </c>
      <c r="AH18" s="13" t="str">
        <f t="shared" si="3"/>
        <v/>
      </c>
      <c r="AI18" s="13" t="str">
        <f t="shared" ref="AI18:AQ18" si="11">IF($L18="","",IF($L18=AI$2,"O",""))</f>
        <v/>
      </c>
      <c r="AJ18" s="13" t="str">
        <f t="shared" si="11"/>
        <v/>
      </c>
      <c r="AK18" s="13" t="str">
        <f t="shared" si="11"/>
        <v/>
      </c>
      <c r="AL18" s="13" t="str">
        <f t="shared" si="11"/>
        <v/>
      </c>
      <c r="AM18" s="13" t="str">
        <f t="shared" si="11"/>
        <v/>
      </c>
      <c r="AN18" s="13" t="str">
        <f t="shared" si="11"/>
        <v/>
      </c>
      <c r="AO18" s="13" t="str">
        <f t="shared" si="11"/>
        <v/>
      </c>
      <c r="AP18" s="13" t="str">
        <f t="shared" si="11"/>
        <v/>
      </c>
      <c r="AQ18" s="13" t="str">
        <f t="shared" si="11"/>
        <v/>
      </c>
    </row>
    <row r="19" spans="1:44" ht="18" customHeight="1" x14ac:dyDescent="0.15">
      <c r="A19" s="144">
        <v>15</v>
      </c>
      <c r="B19" s="145" t="str">
        <f t="shared" si="8"/>
        <v/>
      </c>
      <c r="C19" s="150" t="str">
        <f t="shared" si="9"/>
        <v/>
      </c>
      <c r="D19" s="146" t="str">
        <f t="shared" si="10"/>
        <v/>
      </c>
      <c r="E19" s="147" t="str">
        <f t="shared" si="7"/>
        <v/>
      </c>
      <c r="G19" s="13" t="str">
        <f t="shared" si="0"/>
        <v/>
      </c>
      <c r="J19" s="13">
        <v>17</v>
      </c>
      <c r="K19" s="13" t="str">
        <f t="shared" si="1"/>
        <v/>
      </c>
      <c r="L19" s="13" t="str">
        <f>IF(COUNTIF($O$3:O18,O19)&gt;=1,"",O19)</f>
        <v/>
      </c>
      <c r="M19" s="13" t="str">
        <f t="shared" si="2"/>
        <v/>
      </c>
      <c r="N19" s="13" t="str">
        <f t="shared" si="5"/>
        <v/>
      </c>
      <c r="O19" s="325" t="str">
        <f>仕様書作成!AA8</f>
        <v/>
      </c>
      <c r="P19" s="13" t="str">
        <f t="shared" si="6"/>
        <v/>
      </c>
      <c r="T19" s="13" t="str">
        <f t="shared" ref="T19:AI30" si="12">IF($L19="","",IF($L19=T$2,"O",""))</f>
        <v/>
      </c>
      <c r="U19" s="13" t="str">
        <f t="shared" si="12"/>
        <v/>
      </c>
      <c r="V19" s="13" t="str">
        <f t="shared" si="12"/>
        <v/>
      </c>
      <c r="W19" s="13" t="str">
        <f t="shared" si="12"/>
        <v/>
      </c>
      <c r="X19" s="13" t="str">
        <f t="shared" si="12"/>
        <v/>
      </c>
      <c r="Y19" s="13" t="str">
        <f t="shared" si="12"/>
        <v/>
      </c>
      <c r="Z19" s="13" t="str">
        <f t="shared" si="12"/>
        <v/>
      </c>
      <c r="AA19" s="13" t="str">
        <f t="shared" si="12"/>
        <v/>
      </c>
      <c r="AB19" s="13" t="str">
        <f t="shared" si="12"/>
        <v/>
      </c>
      <c r="AC19" s="13" t="str">
        <f t="shared" si="12"/>
        <v/>
      </c>
      <c r="AD19" s="13" t="str">
        <f t="shared" si="12"/>
        <v/>
      </c>
      <c r="AE19" s="13" t="str">
        <f t="shared" si="12"/>
        <v/>
      </c>
      <c r="AF19" s="13" t="str">
        <f t="shared" si="12"/>
        <v/>
      </c>
      <c r="AG19" s="13" t="str">
        <f t="shared" si="12"/>
        <v/>
      </c>
      <c r="AH19" s="13" t="str">
        <f t="shared" si="12"/>
        <v/>
      </c>
      <c r="AI19" s="13" t="str">
        <f t="shared" si="12"/>
        <v/>
      </c>
      <c r="AJ19" s="13" t="str">
        <f t="shared" ref="AJ19:AQ30" si="13">IF($L19="","",IF($L19=AJ$2,"O",""))</f>
        <v/>
      </c>
      <c r="AK19" s="13" t="str">
        <f t="shared" si="13"/>
        <v/>
      </c>
      <c r="AL19" s="13" t="str">
        <f t="shared" si="13"/>
        <v/>
      </c>
      <c r="AM19" s="13" t="str">
        <f t="shared" si="13"/>
        <v/>
      </c>
      <c r="AN19" s="13" t="str">
        <f t="shared" si="13"/>
        <v/>
      </c>
      <c r="AO19" s="13" t="str">
        <f t="shared" si="13"/>
        <v/>
      </c>
      <c r="AP19" s="13" t="str">
        <f t="shared" si="13"/>
        <v/>
      </c>
      <c r="AQ19" s="13" t="str">
        <f t="shared" si="13"/>
        <v/>
      </c>
    </row>
    <row r="20" spans="1:44" ht="18" customHeight="1" x14ac:dyDescent="0.15">
      <c r="A20" s="144">
        <v>16</v>
      </c>
      <c r="B20" s="145" t="str">
        <f t="shared" si="8"/>
        <v/>
      </c>
      <c r="C20" s="150" t="str">
        <f t="shared" si="9"/>
        <v/>
      </c>
      <c r="D20" s="146" t="str">
        <f t="shared" si="10"/>
        <v/>
      </c>
      <c r="E20" s="147" t="str">
        <f t="shared" si="7"/>
        <v/>
      </c>
      <c r="G20" s="13" t="str">
        <f t="shared" si="0"/>
        <v/>
      </c>
      <c r="J20" s="13">
        <v>18</v>
      </c>
      <c r="K20" s="13" t="str">
        <f t="shared" si="1"/>
        <v/>
      </c>
      <c r="L20" s="13" t="str">
        <f>IF(COUNTIF($O$3:O19,O20)&gt;=1,"",O20)</f>
        <v/>
      </c>
      <c r="M20" s="13" t="str">
        <f t="shared" si="2"/>
        <v/>
      </c>
      <c r="N20" s="13" t="str">
        <f t="shared" si="5"/>
        <v/>
      </c>
      <c r="O20" s="13" t="str">
        <f>仕様書作成!AB8</f>
        <v/>
      </c>
      <c r="P20" s="13" t="str">
        <f t="shared" si="6"/>
        <v/>
      </c>
      <c r="T20" s="13" t="str">
        <f t="shared" si="12"/>
        <v/>
      </c>
      <c r="U20" s="13" t="str">
        <f t="shared" si="12"/>
        <v/>
      </c>
      <c r="V20" s="13" t="str">
        <f t="shared" si="12"/>
        <v/>
      </c>
      <c r="W20" s="13" t="str">
        <f t="shared" si="12"/>
        <v/>
      </c>
      <c r="X20" s="13" t="str">
        <f t="shared" si="12"/>
        <v/>
      </c>
      <c r="Y20" s="13" t="str">
        <f t="shared" si="12"/>
        <v/>
      </c>
      <c r="Z20" s="13" t="str">
        <f t="shared" si="12"/>
        <v/>
      </c>
      <c r="AA20" s="13" t="str">
        <f t="shared" si="12"/>
        <v/>
      </c>
      <c r="AB20" s="13" t="str">
        <f t="shared" si="12"/>
        <v/>
      </c>
      <c r="AC20" s="13" t="str">
        <f t="shared" si="12"/>
        <v/>
      </c>
      <c r="AD20" s="13" t="str">
        <f t="shared" si="12"/>
        <v/>
      </c>
      <c r="AE20" s="13" t="str">
        <f t="shared" si="12"/>
        <v/>
      </c>
      <c r="AF20" s="13" t="str">
        <f t="shared" si="12"/>
        <v/>
      </c>
      <c r="AG20" s="13" t="str">
        <f t="shared" si="12"/>
        <v/>
      </c>
      <c r="AH20" s="13" t="str">
        <f t="shared" si="12"/>
        <v/>
      </c>
      <c r="AI20" s="13" t="str">
        <f t="shared" si="12"/>
        <v/>
      </c>
      <c r="AJ20" s="13" t="str">
        <f t="shared" si="13"/>
        <v/>
      </c>
      <c r="AK20" s="13" t="str">
        <f t="shared" si="13"/>
        <v/>
      </c>
      <c r="AL20" s="13" t="str">
        <f t="shared" si="13"/>
        <v/>
      </c>
      <c r="AM20" s="13" t="str">
        <f t="shared" si="13"/>
        <v/>
      </c>
      <c r="AN20" s="13" t="str">
        <f t="shared" si="13"/>
        <v/>
      </c>
      <c r="AO20" s="13" t="str">
        <f t="shared" si="13"/>
        <v/>
      </c>
      <c r="AP20" s="13" t="str">
        <f t="shared" si="13"/>
        <v/>
      </c>
      <c r="AQ20" s="13" t="str">
        <f t="shared" si="13"/>
        <v/>
      </c>
    </row>
    <row r="21" spans="1:44" ht="18" customHeight="1" x14ac:dyDescent="0.15">
      <c r="A21" s="144">
        <v>17</v>
      </c>
      <c r="B21" s="145" t="str">
        <f t="shared" si="8"/>
        <v/>
      </c>
      <c r="C21" s="150" t="str">
        <f t="shared" si="9"/>
        <v/>
      </c>
      <c r="D21" s="146" t="str">
        <f t="shared" si="10"/>
        <v/>
      </c>
      <c r="E21" s="147" t="str">
        <f t="shared" si="7"/>
        <v/>
      </c>
      <c r="G21" s="13" t="str">
        <f t="shared" si="0"/>
        <v/>
      </c>
      <c r="J21" s="13">
        <v>19</v>
      </c>
      <c r="K21" s="13" t="str">
        <f t="shared" si="1"/>
        <v/>
      </c>
      <c r="L21" s="13" t="str">
        <f>IF(COUNTIF($O$3:O20,O21)&gt;=1,"",O21)</f>
        <v/>
      </c>
      <c r="M21" s="13" t="str">
        <f t="shared" si="2"/>
        <v/>
      </c>
      <c r="N21" s="13" t="str">
        <f t="shared" si="5"/>
        <v/>
      </c>
      <c r="O21" s="13" t="str">
        <f>仕様書作成!AC8</f>
        <v/>
      </c>
      <c r="P21" s="13" t="str">
        <f t="shared" si="6"/>
        <v/>
      </c>
      <c r="T21" s="13" t="str">
        <f t="shared" si="12"/>
        <v/>
      </c>
      <c r="U21" s="13" t="str">
        <f t="shared" si="12"/>
        <v/>
      </c>
      <c r="V21" s="13" t="str">
        <f t="shared" si="12"/>
        <v/>
      </c>
      <c r="W21" s="13" t="str">
        <f t="shared" si="12"/>
        <v/>
      </c>
      <c r="X21" s="13" t="str">
        <f t="shared" si="12"/>
        <v/>
      </c>
      <c r="Y21" s="13" t="str">
        <f t="shared" si="12"/>
        <v/>
      </c>
      <c r="Z21" s="13" t="str">
        <f t="shared" si="12"/>
        <v/>
      </c>
      <c r="AA21" s="13" t="str">
        <f t="shared" si="12"/>
        <v/>
      </c>
      <c r="AB21" s="13" t="str">
        <f t="shared" si="12"/>
        <v/>
      </c>
      <c r="AC21" s="13" t="str">
        <f t="shared" si="12"/>
        <v/>
      </c>
      <c r="AD21" s="13" t="str">
        <f t="shared" si="12"/>
        <v/>
      </c>
      <c r="AE21" s="13" t="str">
        <f t="shared" si="12"/>
        <v/>
      </c>
      <c r="AF21" s="13" t="str">
        <f t="shared" si="12"/>
        <v/>
      </c>
      <c r="AG21" s="13" t="str">
        <f t="shared" si="12"/>
        <v/>
      </c>
      <c r="AH21" s="13" t="str">
        <f t="shared" si="12"/>
        <v/>
      </c>
      <c r="AI21" s="13" t="str">
        <f t="shared" si="12"/>
        <v/>
      </c>
      <c r="AJ21" s="13" t="str">
        <f t="shared" si="13"/>
        <v/>
      </c>
      <c r="AK21" s="13" t="str">
        <f t="shared" si="13"/>
        <v/>
      </c>
      <c r="AL21" s="13" t="str">
        <f t="shared" si="13"/>
        <v/>
      </c>
      <c r="AM21" s="13" t="str">
        <f t="shared" si="13"/>
        <v/>
      </c>
      <c r="AN21" s="13" t="str">
        <f t="shared" si="13"/>
        <v/>
      </c>
      <c r="AO21" s="13" t="str">
        <f t="shared" si="13"/>
        <v/>
      </c>
      <c r="AP21" s="13" t="str">
        <f t="shared" si="13"/>
        <v/>
      </c>
      <c r="AQ21" s="13" t="str">
        <f t="shared" si="13"/>
        <v/>
      </c>
    </row>
    <row r="22" spans="1:44" ht="18" customHeight="1" x14ac:dyDescent="0.15">
      <c r="A22" s="144">
        <v>18</v>
      </c>
      <c r="B22" s="145" t="str">
        <f t="shared" si="8"/>
        <v/>
      </c>
      <c r="C22" s="150" t="str">
        <f t="shared" si="9"/>
        <v/>
      </c>
      <c r="D22" s="146" t="str">
        <f t="shared" si="10"/>
        <v/>
      </c>
      <c r="E22" s="147" t="str">
        <f t="shared" si="7"/>
        <v/>
      </c>
      <c r="G22" s="13" t="str">
        <f t="shared" si="0"/>
        <v/>
      </c>
      <c r="J22" s="13">
        <v>20</v>
      </c>
      <c r="K22" s="13" t="str">
        <f t="shared" si="1"/>
        <v/>
      </c>
      <c r="L22" s="13" t="str">
        <f>IF(COUNTIF($O$3:O21,O22)&gt;=1,"",O22)</f>
        <v/>
      </c>
      <c r="M22" s="13" t="str">
        <f t="shared" si="2"/>
        <v/>
      </c>
      <c r="N22" s="13" t="str">
        <f t="shared" si="5"/>
        <v/>
      </c>
      <c r="O22" s="13" t="str">
        <f>仕様書作成!AD8</f>
        <v/>
      </c>
      <c r="P22" s="13" t="str">
        <f t="shared" si="6"/>
        <v/>
      </c>
      <c r="T22" s="13" t="str">
        <f t="shared" si="12"/>
        <v/>
      </c>
      <c r="U22" s="13" t="str">
        <f t="shared" si="12"/>
        <v/>
      </c>
      <c r="V22" s="13" t="str">
        <f t="shared" si="12"/>
        <v/>
      </c>
      <c r="W22" s="13" t="str">
        <f t="shared" si="12"/>
        <v/>
      </c>
      <c r="X22" s="13" t="str">
        <f t="shared" si="12"/>
        <v/>
      </c>
      <c r="Y22" s="13" t="str">
        <f t="shared" si="12"/>
        <v/>
      </c>
      <c r="Z22" s="13" t="str">
        <f t="shared" si="12"/>
        <v/>
      </c>
      <c r="AA22" s="13" t="str">
        <f t="shared" si="12"/>
        <v/>
      </c>
      <c r="AB22" s="13" t="str">
        <f t="shared" si="12"/>
        <v/>
      </c>
      <c r="AC22" s="13" t="str">
        <f t="shared" si="12"/>
        <v/>
      </c>
      <c r="AD22" s="13" t="str">
        <f t="shared" si="12"/>
        <v/>
      </c>
      <c r="AE22" s="13" t="str">
        <f t="shared" si="12"/>
        <v/>
      </c>
      <c r="AF22" s="13" t="str">
        <f t="shared" si="12"/>
        <v/>
      </c>
      <c r="AG22" s="13" t="str">
        <f t="shared" si="12"/>
        <v/>
      </c>
      <c r="AH22" s="13" t="str">
        <f t="shared" si="12"/>
        <v/>
      </c>
      <c r="AI22" s="13" t="str">
        <f t="shared" si="12"/>
        <v/>
      </c>
      <c r="AJ22" s="13" t="str">
        <f t="shared" si="13"/>
        <v/>
      </c>
      <c r="AK22" s="13" t="str">
        <f t="shared" si="13"/>
        <v/>
      </c>
      <c r="AL22" s="13" t="str">
        <f t="shared" si="13"/>
        <v/>
      </c>
      <c r="AM22" s="13" t="str">
        <f t="shared" si="13"/>
        <v/>
      </c>
      <c r="AN22" s="13" t="str">
        <f t="shared" si="13"/>
        <v/>
      </c>
      <c r="AO22" s="13" t="str">
        <f t="shared" si="13"/>
        <v/>
      </c>
      <c r="AP22" s="13" t="str">
        <f t="shared" si="13"/>
        <v/>
      </c>
      <c r="AQ22" s="13" t="str">
        <f t="shared" si="13"/>
        <v/>
      </c>
    </row>
    <row r="23" spans="1:44" ht="18" customHeight="1" x14ac:dyDescent="0.15">
      <c r="A23" s="144">
        <v>19</v>
      </c>
      <c r="B23" s="145" t="str">
        <f t="shared" si="8"/>
        <v/>
      </c>
      <c r="C23" s="150" t="str">
        <f t="shared" si="9"/>
        <v/>
      </c>
      <c r="D23" s="146" t="str">
        <f t="shared" si="10"/>
        <v/>
      </c>
      <c r="E23" s="147" t="str">
        <f t="shared" si="7"/>
        <v/>
      </c>
      <c r="G23" s="13" t="str">
        <f t="shared" si="0"/>
        <v/>
      </c>
      <c r="J23" s="13">
        <v>21</v>
      </c>
      <c r="K23" s="13" t="str">
        <f t="shared" si="1"/>
        <v/>
      </c>
      <c r="L23" s="13" t="str">
        <f>IF(COUNTIF($O$3:O22,O23)&gt;=1,"",O23)</f>
        <v/>
      </c>
      <c r="M23" s="13" t="str">
        <f t="shared" si="2"/>
        <v/>
      </c>
      <c r="N23" s="13" t="str">
        <f t="shared" si="5"/>
        <v/>
      </c>
      <c r="O23" s="13" t="str">
        <f>仕様書作成!AE8</f>
        <v/>
      </c>
      <c r="P23" s="13" t="str">
        <f t="shared" si="6"/>
        <v/>
      </c>
      <c r="T23" s="13" t="str">
        <f t="shared" si="12"/>
        <v/>
      </c>
      <c r="U23" s="13" t="str">
        <f t="shared" si="12"/>
        <v/>
      </c>
      <c r="V23" s="13" t="str">
        <f t="shared" si="12"/>
        <v/>
      </c>
      <c r="W23" s="13" t="str">
        <f t="shared" si="12"/>
        <v/>
      </c>
      <c r="X23" s="13" t="str">
        <f t="shared" si="12"/>
        <v/>
      </c>
      <c r="Y23" s="13" t="str">
        <f t="shared" si="12"/>
        <v/>
      </c>
      <c r="Z23" s="13" t="str">
        <f t="shared" si="12"/>
        <v/>
      </c>
      <c r="AA23" s="13" t="str">
        <f t="shared" si="12"/>
        <v/>
      </c>
      <c r="AB23" s="13" t="str">
        <f t="shared" si="12"/>
        <v/>
      </c>
      <c r="AC23" s="13" t="str">
        <f t="shared" si="12"/>
        <v/>
      </c>
      <c r="AD23" s="13" t="str">
        <f t="shared" si="12"/>
        <v/>
      </c>
      <c r="AE23" s="13" t="str">
        <f t="shared" si="12"/>
        <v/>
      </c>
      <c r="AF23" s="13" t="str">
        <f t="shared" si="12"/>
        <v/>
      </c>
      <c r="AG23" s="13" t="str">
        <f t="shared" si="12"/>
        <v/>
      </c>
      <c r="AH23" s="13" t="str">
        <f t="shared" si="12"/>
        <v/>
      </c>
      <c r="AI23" s="13" t="str">
        <f t="shared" si="12"/>
        <v/>
      </c>
      <c r="AJ23" s="13" t="str">
        <f t="shared" si="13"/>
        <v/>
      </c>
      <c r="AK23" s="13" t="str">
        <f t="shared" si="13"/>
        <v/>
      </c>
      <c r="AL23" s="13" t="str">
        <f t="shared" si="13"/>
        <v/>
      </c>
      <c r="AM23" s="13" t="str">
        <f t="shared" si="13"/>
        <v/>
      </c>
      <c r="AN23" s="13" t="str">
        <f t="shared" si="13"/>
        <v/>
      </c>
      <c r="AO23" s="13" t="str">
        <f t="shared" si="13"/>
        <v/>
      </c>
      <c r="AP23" s="13" t="str">
        <f t="shared" si="13"/>
        <v/>
      </c>
      <c r="AQ23" s="13" t="str">
        <f t="shared" si="13"/>
        <v/>
      </c>
    </row>
    <row r="24" spans="1:44" ht="18" customHeight="1" x14ac:dyDescent="0.15">
      <c r="A24" s="144">
        <v>20</v>
      </c>
      <c r="B24" s="145" t="str">
        <f t="shared" si="8"/>
        <v/>
      </c>
      <c r="C24" s="150" t="str">
        <f t="shared" si="9"/>
        <v/>
      </c>
      <c r="D24" s="146" t="str">
        <f t="shared" si="10"/>
        <v/>
      </c>
      <c r="E24" s="147" t="str">
        <f t="shared" si="7"/>
        <v/>
      </c>
      <c r="G24" s="13" t="str">
        <f t="shared" si="0"/>
        <v/>
      </c>
      <c r="J24" s="13">
        <v>22</v>
      </c>
      <c r="K24" s="13" t="str">
        <f t="shared" si="1"/>
        <v/>
      </c>
      <c r="L24" s="13" t="str">
        <f>IF(COUNTIF($O$3:O23,O24)&gt;=1,"",O24)</f>
        <v/>
      </c>
      <c r="M24" s="13" t="str">
        <f t="shared" si="2"/>
        <v/>
      </c>
      <c r="N24" s="13" t="str">
        <f t="shared" si="5"/>
        <v/>
      </c>
      <c r="O24" s="13" t="str">
        <f>仕様書作成!AF8</f>
        <v/>
      </c>
      <c r="P24" s="13" t="str">
        <f t="shared" si="6"/>
        <v/>
      </c>
      <c r="T24" s="13" t="str">
        <f t="shared" si="12"/>
        <v/>
      </c>
      <c r="U24" s="13" t="str">
        <f t="shared" si="12"/>
        <v/>
      </c>
      <c r="V24" s="13" t="str">
        <f t="shared" si="12"/>
        <v/>
      </c>
      <c r="W24" s="13" t="str">
        <f t="shared" si="12"/>
        <v/>
      </c>
      <c r="X24" s="13" t="str">
        <f t="shared" si="12"/>
        <v/>
      </c>
      <c r="Y24" s="13" t="str">
        <f t="shared" si="12"/>
        <v/>
      </c>
      <c r="Z24" s="13" t="str">
        <f t="shared" si="12"/>
        <v/>
      </c>
      <c r="AA24" s="13" t="str">
        <f t="shared" si="12"/>
        <v/>
      </c>
      <c r="AB24" s="13" t="str">
        <f t="shared" si="12"/>
        <v/>
      </c>
      <c r="AC24" s="13" t="str">
        <f t="shared" si="12"/>
        <v/>
      </c>
      <c r="AD24" s="13" t="str">
        <f t="shared" si="12"/>
        <v/>
      </c>
      <c r="AE24" s="13" t="str">
        <f t="shared" si="12"/>
        <v/>
      </c>
      <c r="AF24" s="13" t="str">
        <f t="shared" si="12"/>
        <v/>
      </c>
      <c r="AG24" s="13" t="str">
        <f t="shared" si="12"/>
        <v/>
      </c>
      <c r="AH24" s="13" t="str">
        <f t="shared" si="12"/>
        <v/>
      </c>
      <c r="AI24" s="13" t="str">
        <f t="shared" si="12"/>
        <v/>
      </c>
      <c r="AJ24" s="13" t="str">
        <f t="shared" si="13"/>
        <v/>
      </c>
      <c r="AK24" s="13" t="str">
        <f t="shared" si="13"/>
        <v/>
      </c>
      <c r="AL24" s="13" t="str">
        <f t="shared" si="13"/>
        <v/>
      </c>
      <c r="AM24" s="13" t="str">
        <f t="shared" si="13"/>
        <v/>
      </c>
      <c r="AN24" s="13" t="str">
        <f t="shared" si="13"/>
        <v/>
      </c>
      <c r="AO24" s="13" t="str">
        <f t="shared" si="13"/>
        <v/>
      </c>
      <c r="AP24" s="13" t="str">
        <f t="shared" si="13"/>
        <v/>
      </c>
      <c r="AQ24" s="13" t="str">
        <f t="shared" si="13"/>
        <v/>
      </c>
    </row>
    <row r="25" spans="1:44" ht="18" customHeight="1" x14ac:dyDescent="0.15">
      <c r="A25" s="144">
        <v>21</v>
      </c>
      <c r="B25" s="145" t="str">
        <f t="shared" si="8"/>
        <v/>
      </c>
      <c r="C25" s="150" t="str">
        <f t="shared" si="9"/>
        <v/>
      </c>
      <c r="D25" s="146" t="str">
        <f t="shared" si="10"/>
        <v/>
      </c>
      <c r="E25" s="147" t="str">
        <f t="shared" si="7"/>
        <v/>
      </c>
      <c r="G25" s="13" t="str">
        <f t="shared" si="0"/>
        <v/>
      </c>
      <c r="J25" s="13">
        <v>23</v>
      </c>
      <c r="K25" s="13" t="str">
        <f t="shared" si="1"/>
        <v/>
      </c>
      <c r="L25" s="13" t="str">
        <f>IF(COUNTIF($O$3:O24,O25)&gt;=1,"",O25)</f>
        <v/>
      </c>
      <c r="M25" s="13" t="str">
        <f t="shared" si="2"/>
        <v/>
      </c>
      <c r="N25" s="13" t="str">
        <f t="shared" si="5"/>
        <v/>
      </c>
      <c r="O25" s="13" t="str">
        <f>仕様書作成!AG8</f>
        <v/>
      </c>
      <c r="P25" s="13" t="str">
        <f t="shared" si="6"/>
        <v/>
      </c>
      <c r="T25" s="13" t="str">
        <f t="shared" si="12"/>
        <v/>
      </c>
      <c r="U25" s="13" t="str">
        <f t="shared" si="12"/>
        <v/>
      </c>
      <c r="V25" s="13" t="str">
        <f t="shared" si="12"/>
        <v/>
      </c>
      <c r="W25" s="13" t="str">
        <f t="shared" si="12"/>
        <v/>
      </c>
      <c r="X25" s="13" t="str">
        <f t="shared" si="12"/>
        <v/>
      </c>
      <c r="Y25" s="13" t="str">
        <f t="shared" si="12"/>
        <v/>
      </c>
      <c r="Z25" s="13" t="str">
        <f t="shared" si="12"/>
        <v/>
      </c>
      <c r="AA25" s="13" t="str">
        <f t="shared" si="12"/>
        <v/>
      </c>
      <c r="AB25" s="13" t="str">
        <f t="shared" si="12"/>
        <v/>
      </c>
      <c r="AC25" s="13" t="str">
        <f t="shared" si="12"/>
        <v/>
      </c>
      <c r="AD25" s="13" t="str">
        <f t="shared" si="12"/>
        <v/>
      </c>
      <c r="AE25" s="13" t="str">
        <f t="shared" si="12"/>
        <v/>
      </c>
      <c r="AF25" s="13" t="str">
        <f t="shared" si="12"/>
        <v/>
      </c>
      <c r="AG25" s="13" t="str">
        <f t="shared" si="12"/>
        <v/>
      </c>
      <c r="AH25" s="13" t="str">
        <f t="shared" si="12"/>
        <v/>
      </c>
      <c r="AI25" s="13" t="str">
        <f t="shared" si="12"/>
        <v/>
      </c>
      <c r="AJ25" s="13" t="str">
        <f t="shared" si="13"/>
        <v/>
      </c>
      <c r="AK25" s="13" t="str">
        <f t="shared" si="13"/>
        <v/>
      </c>
      <c r="AL25" s="13" t="str">
        <f t="shared" si="13"/>
        <v/>
      </c>
      <c r="AM25" s="13" t="str">
        <f t="shared" si="13"/>
        <v/>
      </c>
      <c r="AN25" s="13" t="str">
        <f t="shared" si="13"/>
        <v/>
      </c>
      <c r="AO25" s="13" t="str">
        <f t="shared" si="13"/>
        <v/>
      </c>
      <c r="AP25" s="13" t="str">
        <f t="shared" si="13"/>
        <v/>
      </c>
      <c r="AQ25" s="13" t="str">
        <f t="shared" si="13"/>
        <v/>
      </c>
    </row>
    <row r="26" spans="1:44" ht="18" customHeight="1" x14ac:dyDescent="0.15">
      <c r="A26" s="144">
        <v>22</v>
      </c>
      <c r="B26" s="145" t="str">
        <f t="shared" si="8"/>
        <v/>
      </c>
      <c r="C26" s="150" t="str">
        <f t="shared" si="9"/>
        <v/>
      </c>
      <c r="D26" s="146" t="str">
        <f t="shared" si="10"/>
        <v/>
      </c>
      <c r="E26" s="147" t="str">
        <f t="shared" si="7"/>
        <v/>
      </c>
      <c r="G26" s="13" t="str">
        <f t="shared" si="0"/>
        <v/>
      </c>
      <c r="J26" s="13">
        <v>24</v>
      </c>
      <c r="K26" s="13" t="str">
        <f t="shared" si="1"/>
        <v/>
      </c>
      <c r="L26" s="13" t="str">
        <f>IF(COUNTIF($O$3:O25,O26)&gt;=1,"",O26)</f>
        <v/>
      </c>
      <c r="M26" s="13" t="str">
        <f t="shared" si="2"/>
        <v/>
      </c>
      <c r="N26" s="13" t="str">
        <f t="shared" si="5"/>
        <v/>
      </c>
      <c r="O26" s="13" t="str">
        <f>仕様書作成!AH8</f>
        <v/>
      </c>
      <c r="P26" s="13" t="str">
        <f t="shared" si="6"/>
        <v/>
      </c>
      <c r="T26" s="13" t="str">
        <f t="shared" si="12"/>
        <v/>
      </c>
      <c r="U26" s="13" t="str">
        <f t="shared" si="12"/>
        <v/>
      </c>
      <c r="V26" s="13" t="str">
        <f t="shared" si="12"/>
        <v/>
      </c>
      <c r="W26" s="13" t="str">
        <f t="shared" si="12"/>
        <v/>
      </c>
      <c r="X26" s="13" t="str">
        <f t="shared" si="12"/>
        <v/>
      </c>
      <c r="Y26" s="13" t="str">
        <f t="shared" si="12"/>
        <v/>
      </c>
      <c r="Z26" s="13" t="str">
        <f t="shared" si="12"/>
        <v/>
      </c>
      <c r="AA26" s="13" t="str">
        <f t="shared" si="12"/>
        <v/>
      </c>
      <c r="AB26" s="13" t="str">
        <f t="shared" si="12"/>
        <v/>
      </c>
      <c r="AC26" s="13" t="str">
        <f t="shared" si="12"/>
        <v/>
      </c>
      <c r="AD26" s="13" t="str">
        <f t="shared" si="12"/>
        <v/>
      </c>
      <c r="AE26" s="13" t="str">
        <f t="shared" si="12"/>
        <v/>
      </c>
      <c r="AF26" s="13" t="str">
        <f t="shared" si="12"/>
        <v/>
      </c>
      <c r="AG26" s="13" t="str">
        <f t="shared" si="12"/>
        <v/>
      </c>
      <c r="AH26" s="13" t="str">
        <f t="shared" si="12"/>
        <v/>
      </c>
      <c r="AI26" s="13" t="str">
        <f t="shared" si="12"/>
        <v/>
      </c>
      <c r="AJ26" s="13" t="str">
        <f t="shared" si="13"/>
        <v/>
      </c>
      <c r="AK26" s="13" t="str">
        <f t="shared" si="13"/>
        <v/>
      </c>
      <c r="AL26" s="13" t="str">
        <f t="shared" si="13"/>
        <v/>
      </c>
      <c r="AM26" s="13" t="str">
        <f t="shared" si="13"/>
        <v/>
      </c>
      <c r="AN26" s="13" t="str">
        <f t="shared" si="13"/>
        <v/>
      </c>
      <c r="AO26" s="13" t="str">
        <f t="shared" si="13"/>
        <v/>
      </c>
      <c r="AP26" s="13" t="str">
        <f t="shared" si="13"/>
        <v/>
      </c>
      <c r="AQ26" s="13" t="str">
        <f t="shared" si="13"/>
        <v/>
      </c>
    </row>
    <row r="27" spans="1:44" ht="18" customHeight="1" x14ac:dyDescent="0.15">
      <c r="A27" s="144">
        <v>23</v>
      </c>
      <c r="B27" s="145" t="str">
        <f t="shared" si="8"/>
        <v/>
      </c>
      <c r="C27" s="150" t="str">
        <f t="shared" si="9"/>
        <v/>
      </c>
      <c r="D27" s="146" t="str">
        <f t="shared" si="10"/>
        <v/>
      </c>
      <c r="E27" s="147" t="str">
        <f t="shared" si="7"/>
        <v/>
      </c>
      <c r="J27" s="390"/>
      <c r="K27" s="13" t="s">
        <v>663</v>
      </c>
      <c r="L27" t="s">
        <v>666</v>
      </c>
      <c r="N27" s="13" t="str">
        <f>IF(L27="","",IF(COUNTIF($O$3:$O$26,$L27)=0,"",(COUNTIF($O$3:$O$26,$L27))))</f>
        <v/>
      </c>
      <c r="T27" s="13" t="str">
        <f t="shared" si="12"/>
        <v/>
      </c>
      <c r="U27" s="13" t="str">
        <f t="shared" si="12"/>
        <v/>
      </c>
      <c r="V27" s="13" t="str">
        <f t="shared" si="12"/>
        <v/>
      </c>
      <c r="W27" s="13" t="str">
        <f t="shared" si="12"/>
        <v/>
      </c>
      <c r="X27" s="13" t="str">
        <f t="shared" si="12"/>
        <v/>
      </c>
      <c r="Y27" s="13" t="str">
        <f t="shared" si="12"/>
        <v/>
      </c>
      <c r="Z27" s="13" t="str">
        <f t="shared" si="12"/>
        <v/>
      </c>
      <c r="AA27" s="13" t="str">
        <f t="shared" si="12"/>
        <v/>
      </c>
      <c r="AB27" s="13" t="str">
        <f t="shared" si="12"/>
        <v/>
      </c>
      <c r="AC27" s="13" t="str">
        <f t="shared" si="12"/>
        <v/>
      </c>
      <c r="AD27" s="13" t="str">
        <f t="shared" si="12"/>
        <v/>
      </c>
      <c r="AE27" s="13" t="str">
        <f t="shared" si="12"/>
        <v/>
      </c>
      <c r="AF27" s="13" t="str">
        <f t="shared" si="12"/>
        <v/>
      </c>
      <c r="AG27" s="13" t="str">
        <f t="shared" si="12"/>
        <v/>
      </c>
      <c r="AH27" s="13" t="str">
        <f t="shared" si="12"/>
        <v/>
      </c>
      <c r="AI27" s="13" t="str">
        <f t="shared" si="12"/>
        <v/>
      </c>
      <c r="AJ27" s="13" t="str">
        <f t="shared" si="13"/>
        <v/>
      </c>
      <c r="AK27" s="13" t="str">
        <f t="shared" si="13"/>
        <v/>
      </c>
      <c r="AL27" s="13" t="str">
        <f t="shared" si="13"/>
        <v/>
      </c>
      <c r="AM27" s="13" t="str">
        <f t="shared" si="13"/>
        <v/>
      </c>
      <c r="AN27" s="13" t="str">
        <f t="shared" si="13"/>
        <v/>
      </c>
      <c r="AO27" s="13" t="str">
        <f t="shared" si="13"/>
        <v/>
      </c>
      <c r="AP27" s="13" t="str">
        <f t="shared" si="13"/>
        <v/>
      </c>
      <c r="AQ27" s="13" t="str">
        <f t="shared" si="13"/>
        <v/>
      </c>
      <c r="AR27" s="13" t="str">
        <f>IF($L27="","",IF($L27=AR$2,"O",""))</f>
        <v/>
      </c>
    </row>
    <row r="28" spans="1:44" ht="18" customHeight="1" x14ac:dyDescent="0.15">
      <c r="A28" s="144">
        <v>24</v>
      </c>
      <c r="B28" s="145" t="str">
        <f t="shared" si="8"/>
        <v/>
      </c>
      <c r="C28" s="150" t="str">
        <f t="shared" si="9"/>
        <v/>
      </c>
      <c r="D28" s="146" t="str">
        <f t="shared" si="10"/>
        <v/>
      </c>
      <c r="E28" s="147" t="str">
        <f t="shared" si="7"/>
        <v/>
      </c>
      <c r="J28" s="390"/>
      <c r="K28" s="13" t="s">
        <v>663</v>
      </c>
      <c r="L28" t="s">
        <v>667</v>
      </c>
      <c r="N28" s="13" t="str">
        <f t="shared" ref="N28:N35" si="14">IF(L28="","",IF(COUNTIF($O$3:$O$26,$L28)=0,"",(COUNTIF($O$3:$O$26,$L28))))</f>
        <v/>
      </c>
      <c r="T28" s="13" t="str">
        <f t="shared" si="12"/>
        <v/>
      </c>
      <c r="U28" s="13" t="str">
        <f t="shared" si="12"/>
        <v/>
      </c>
      <c r="V28" s="13" t="str">
        <f t="shared" si="12"/>
        <v/>
      </c>
      <c r="W28" s="13" t="str">
        <f t="shared" si="12"/>
        <v/>
      </c>
      <c r="X28" s="13" t="str">
        <f t="shared" si="12"/>
        <v/>
      </c>
      <c r="Y28" s="13" t="str">
        <f t="shared" si="12"/>
        <v/>
      </c>
      <c r="Z28" s="13" t="str">
        <f t="shared" si="12"/>
        <v/>
      </c>
      <c r="AA28" s="13" t="str">
        <f t="shared" si="12"/>
        <v/>
      </c>
      <c r="AB28" s="13" t="str">
        <f t="shared" si="12"/>
        <v/>
      </c>
      <c r="AC28" s="13" t="str">
        <f t="shared" si="12"/>
        <v/>
      </c>
      <c r="AD28" s="13" t="str">
        <f t="shared" si="12"/>
        <v/>
      </c>
      <c r="AE28" s="13" t="str">
        <f t="shared" si="12"/>
        <v/>
      </c>
      <c r="AF28" s="13" t="str">
        <f t="shared" si="12"/>
        <v/>
      </c>
      <c r="AG28" s="13" t="str">
        <f t="shared" si="12"/>
        <v/>
      </c>
      <c r="AH28" s="13" t="str">
        <f t="shared" si="12"/>
        <v/>
      </c>
      <c r="AI28" s="13" t="str">
        <f t="shared" si="12"/>
        <v/>
      </c>
      <c r="AJ28" s="13" t="str">
        <f t="shared" si="13"/>
        <v/>
      </c>
      <c r="AK28" s="13" t="str">
        <f t="shared" si="13"/>
        <v/>
      </c>
      <c r="AL28" s="13" t="str">
        <f t="shared" si="13"/>
        <v/>
      </c>
      <c r="AM28" s="13" t="str">
        <f t="shared" si="13"/>
        <v/>
      </c>
      <c r="AN28" s="13" t="str">
        <f t="shared" si="13"/>
        <v/>
      </c>
      <c r="AO28" s="13" t="str">
        <f t="shared" si="13"/>
        <v/>
      </c>
      <c r="AP28" s="13" t="str">
        <f t="shared" si="13"/>
        <v/>
      </c>
      <c r="AQ28" s="13" t="str">
        <f t="shared" si="13"/>
        <v/>
      </c>
      <c r="AR28" s="13" t="str">
        <f>IF($L28="","",IF($L28=AR$2,"O",""))</f>
        <v/>
      </c>
    </row>
    <row r="29" spans="1:44" ht="18" customHeight="1" x14ac:dyDescent="0.15">
      <c r="A29" s="144">
        <v>25</v>
      </c>
      <c r="B29" s="145" t="str">
        <f t="shared" si="8"/>
        <v/>
      </c>
      <c r="C29" s="150" t="str">
        <f t="shared" si="9"/>
        <v/>
      </c>
      <c r="D29" s="146" t="str">
        <f t="shared" si="10"/>
        <v/>
      </c>
      <c r="E29" s="147" t="str">
        <f t="shared" si="7"/>
        <v/>
      </c>
      <c r="J29" s="390"/>
      <c r="K29" s="13" t="s">
        <v>663</v>
      </c>
      <c r="L29" t="s">
        <v>668</v>
      </c>
      <c r="N29" s="13" t="str">
        <f t="shared" si="14"/>
        <v/>
      </c>
      <c r="T29" s="13" t="str">
        <f t="shared" si="12"/>
        <v/>
      </c>
      <c r="U29" s="13" t="str">
        <f t="shared" si="12"/>
        <v/>
      </c>
      <c r="V29" s="13" t="str">
        <f t="shared" si="12"/>
        <v/>
      </c>
      <c r="W29" s="13" t="str">
        <f t="shared" si="12"/>
        <v/>
      </c>
      <c r="X29" s="13" t="str">
        <f t="shared" si="12"/>
        <v/>
      </c>
      <c r="Y29" s="13" t="str">
        <f t="shared" si="12"/>
        <v/>
      </c>
      <c r="Z29" s="13" t="str">
        <f t="shared" si="12"/>
        <v/>
      </c>
      <c r="AA29" s="13" t="str">
        <f t="shared" si="12"/>
        <v/>
      </c>
      <c r="AB29" s="13" t="str">
        <f t="shared" si="12"/>
        <v/>
      </c>
      <c r="AC29" s="13" t="str">
        <f t="shared" si="12"/>
        <v/>
      </c>
      <c r="AD29" s="13" t="str">
        <f t="shared" si="12"/>
        <v/>
      </c>
      <c r="AE29" s="13" t="str">
        <f t="shared" si="12"/>
        <v/>
      </c>
      <c r="AF29" s="13" t="str">
        <f t="shared" si="12"/>
        <v/>
      </c>
      <c r="AG29" s="13" t="str">
        <f t="shared" si="12"/>
        <v/>
      </c>
      <c r="AH29" s="13" t="str">
        <f t="shared" si="12"/>
        <v/>
      </c>
      <c r="AI29" s="13" t="str">
        <f t="shared" si="12"/>
        <v/>
      </c>
      <c r="AJ29" s="13" t="str">
        <f t="shared" si="13"/>
        <v/>
      </c>
      <c r="AK29" s="13" t="str">
        <f t="shared" si="13"/>
        <v/>
      </c>
      <c r="AL29" s="13" t="str">
        <f t="shared" si="13"/>
        <v/>
      </c>
      <c r="AM29" s="13" t="str">
        <f t="shared" si="13"/>
        <v/>
      </c>
      <c r="AN29" s="13" t="str">
        <f t="shared" si="13"/>
        <v/>
      </c>
      <c r="AO29" s="13" t="str">
        <f t="shared" si="13"/>
        <v/>
      </c>
      <c r="AP29" s="13" t="str">
        <f t="shared" si="13"/>
        <v/>
      </c>
      <c r="AQ29" s="13" t="str">
        <f t="shared" si="13"/>
        <v/>
      </c>
      <c r="AR29" s="13" t="str">
        <f>IF($L29="","",IF($L29=AR$2,"O",""))</f>
        <v/>
      </c>
    </row>
    <row r="30" spans="1:44" ht="18" customHeight="1" x14ac:dyDescent="0.15">
      <c r="A30" s="144">
        <v>26</v>
      </c>
      <c r="B30" s="145" t="str">
        <f t="shared" si="8"/>
        <v/>
      </c>
      <c r="C30" s="150" t="str">
        <f t="shared" si="9"/>
        <v/>
      </c>
      <c r="D30" s="146" t="str">
        <f t="shared" si="10"/>
        <v/>
      </c>
      <c r="E30" s="147" t="str">
        <f t="shared" si="7"/>
        <v/>
      </c>
      <c r="J30" s="390"/>
      <c r="K30" s="13" t="s">
        <v>663</v>
      </c>
      <c r="L30" t="s">
        <v>669</v>
      </c>
      <c r="N30" s="13" t="str">
        <f t="shared" si="14"/>
        <v/>
      </c>
      <c r="T30" s="13" t="str">
        <f>IF($L30="","",IF($L30=T$2,"O",""))</f>
        <v/>
      </c>
      <c r="U30" s="13" t="str">
        <f t="shared" si="12"/>
        <v/>
      </c>
      <c r="V30" s="13" t="str">
        <f t="shared" si="12"/>
        <v/>
      </c>
      <c r="W30" s="13" t="str">
        <f t="shared" si="12"/>
        <v/>
      </c>
      <c r="X30" s="13" t="str">
        <f t="shared" si="12"/>
        <v/>
      </c>
      <c r="Y30" s="13" t="str">
        <f t="shared" si="12"/>
        <v/>
      </c>
      <c r="Z30" s="13" t="str">
        <f t="shared" si="12"/>
        <v/>
      </c>
      <c r="AA30" s="13" t="str">
        <f t="shared" si="12"/>
        <v/>
      </c>
      <c r="AB30" s="13" t="str">
        <f t="shared" si="12"/>
        <v/>
      </c>
      <c r="AC30" s="13" t="str">
        <f t="shared" si="12"/>
        <v/>
      </c>
      <c r="AD30" s="13" t="str">
        <f t="shared" si="12"/>
        <v/>
      </c>
      <c r="AE30" s="13" t="str">
        <f t="shared" si="12"/>
        <v/>
      </c>
      <c r="AF30" s="13" t="str">
        <f t="shared" si="12"/>
        <v/>
      </c>
      <c r="AG30" s="13" t="str">
        <f t="shared" si="12"/>
        <v/>
      </c>
      <c r="AH30" s="13" t="str">
        <f t="shared" si="12"/>
        <v/>
      </c>
      <c r="AI30" s="13" t="str">
        <f t="shared" si="12"/>
        <v/>
      </c>
      <c r="AJ30" s="13" t="str">
        <f t="shared" si="13"/>
        <v/>
      </c>
      <c r="AK30" s="13" t="str">
        <f t="shared" si="13"/>
        <v/>
      </c>
      <c r="AL30" s="13" t="str">
        <f t="shared" si="13"/>
        <v/>
      </c>
      <c r="AM30" s="13" t="str">
        <f t="shared" si="13"/>
        <v/>
      </c>
      <c r="AN30" s="13" t="str">
        <f t="shared" si="13"/>
        <v/>
      </c>
      <c r="AO30" s="13" t="str">
        <f t="shared" si="13"/>
        <v/>
      </c>
      <c r="AP30" s="13" t="str">
        <f t="shared" si="13"/>
        <v/>
      </c>
      <c r="AQ30" s="13" t="str">
        <f t="shared" si="13"/>
        <v/>
      </c>
      <c r="AR30" s="13" t="str">
        <f>IF($L30="","",IF($L30=AR$2,"O",""))</f>
        <v/>
      </c>
    </row>
    <row r="31" spans="1:44" ht="18" customHeight="1" x14ac:dyDescent="0.15">
      <c r="A31" s="144">
        <v>27</v>
      </c>
      <c r="B31" s="145" t="str">
        <f t="shared" si="8"/>
        <v/>
      </c>
      <c r="C31" s="150" t="str">
        <f t="shared" si="9"/>
        <v/>
      </c>
      <c r="D31" s="146" t="str">
        <f t="shared" si="10"/>
        <v/>
      </c>
      <c r="E31" s="147" t="str">
        <f t="shared" si="7"/>
        <v/>
      </c>
      <c r="J31" s="390"/>
      <c r="K31" s="13" t="s">
        <v>670</v>
      </c>
      <c r="L31" s="13" t="s">
        <v>670</v>
      </c>
      <c r="N31" s="13" t="str">
        <f>IF(COUNTIF($T$197:$AR$197,"→")=0,"",COUNTIF($T$197:$AR$197,"→"))</f>
        <v/>
      </c>
      <c r="T31" s="13" t="str">
        <f>IF(T197="→","&gt;","")</f>
        <v/>
      </c>
      <c r="U31" s="13" t="str">
        <f t="shared" ref="U31:AR31" si="15">IF(U197="→","&gt;","")</f>
        <v/>
      </c>
      <c r="V31" s="13" t="str">
        <f t="shared" si="15"/>
        <v/>
      </c>
      <c r="W31" s="13" t="str">
        <f t="shared" si="15"/>
        <v/>
      </c>
      <c r="X31" s="13" t="str">
        <f t="shared" si="15"/>
        <v/>
      </c>
      <c r="Y31" s="13" t="str">
        <f t="shared" si="15"/>
        <v/>
      </c>
      <c r="Z31" s="13" t="str">
        <f t="shared" si="15"/>
        <v/>
      </c>
      <c r="AA31" s="13" t="str">
        <f t="shared" si="15"/>
        <v/>
      </c>
      <c r="AB31" s="13" t="str">
        <f t="shared" si="15"/>
        <v/>
      </c>
      <c r="AC31" s="13" t="str">
        <f t="shared" si="15"/>
        <v/>
      </c>
      <c r="AD31" s="13" t="str">
        <f t="shared" si="15"/>
        <v/>
      </c>
      <c r="AE31" s="13" t="str">
        <f t="shared" si="15"/>
        <v/>
      </c>
      <c r="AF31" s="13" t="str">
        <f t="shared" si="15"/>
        <v/>
      </c>
      <c r="AG31" s="13" t="str">
        <f t="shared" si="15"/>
        <v/>
      </c>
      <c r="AH31" s="13" t="str">
        <f t="shared" si="15"/>
        <v/>
      </c>
      <c r="AI31" s="13" t="str">
        <f t="shared" si="15"/>
        <v/>
      </c>
      <c r="AJ31" s="13" t="str">
        <f t="shared" si="15"/>
        <v/>
      </c>
      <c r="AK31" s="13" t="str">
        <f t="shared" si="15"/>
        <v/>
      </c>
      <c r="AL31" s="13" t="str">
        <f t="shared" si="15"/>
        <v/>
      </c>
      <c r="AM31" s="13" t="str">
        <f t="shared" si="15"/>
        <v/>
      </c>
      <c r="AN31" s="13" t="str">
        <f t="shared" si="15"/>
        <v/>
      </c>
      <c r="AO31" s="13" t="str">
        <f t="shared" si="15"/>
        <v/>
      </c>
      <c r="AP31" s="13" t="str">
        <f t="shared" si="15"/>
        <v/>
      </c>
      <c r="AQ31" s="13" t="str">
        <f t="shared" si="15"/>
        <v/>
      </c>
      <c r="AR31" s="13" t="str">
        <f t="shared" si="15"/>
        <v/>
      </c>
    </row>
    <row r="32" spans="1:44" ht="18" customHeight="1" x14ac:dyDescent="0.15">
      <c r="A32" s="144">
        <v>28</v>
      </c>
      <c r="B32" s="145" t="str">
        <f t="shared" si="8"/>
        <v/>
      </c>
      <c r="C32" s="150" t="str">
        <f t="shared" si="9"/>
        <v/>
      </c>
      <c r="D32" s="146" t="str">
        <f t="shared" si="10"/>
        <v/>
      </c>
      <c r="E32" s="147" t="str">
        <f t="shared" si="7"/>
        <v/>
      </c>
      <c r="J32" s="390"/>
      <c r="K32" s="13" t="s">
        <v>664</v>
      </c>
      <c r="L32" t="s">
        <v>671</v>
      </c>
      <c r="N32" s="13" t="str">
        <f t="shared" si="14"/>
        <v/>
      </c>
      <c r="T32" s="13" t="str">
        <f t="shared" ref="T32:AR35" si="16">IF($L32="","",IF($L32=T$2,"O",""))</f>
        <v/>
      </c>
      <c r="U32" s="13" t="str">
        <f t="shared" si="16"/>
        <v/>
      </c>
      <c r="V32" s="13" t="str">
        <f t="shared" si="16"/>
        <v/>
      </c>
      <c r="W32" s="13" t="str">
        <f t="shared" si="16"/>
        <v/>
      </c>
      <c r="X32" s="13" t="str">
        <f t="shared" si="16"/>
        <v/>
      </c>
      <c r="Y32" s="13" t="str">
        <f t="shared" si="16"/>
        <v/>
      </c>
      <c r="Z32" s="13" t="str">
        <f t="shared" si="16"/>
        <v/>
      </c>
      <c r="AA32" s="13" t="str">
        <f t="shared" si="16"/>
        <v/>
      </c>
      <c r="AB32" s="13" t="str">
        <f t="shared" si="16"/>
        <v/>
      </c>
      <c r="AC32" s="13" t="str">
        <f t="shared" si="16"/>
        <v/>
      </c>
      <c r="AD32" s="13" t="str">
        <f t="shared" si="16"/>
        <v/>
      </c>
      <c r="AE32" s="13" t="str">
        <f t="shared" si="16"/>
        <v/>
      </c>
      <c r="AF32" s="13" t="str">
        <f t="shared" si="16"/>
        <v/>
      </c>
      <c r="AG32" s="13" t="str">
        <f t="shared" si="16"/>
        <v/>
      </c>
      <c r="AH32" s="13" t="str">
        <f t="shared" si="16"/>
        <v/>
      </c>
      <c r="AI32" s="13" t="str">
        <f t="shared" si="16"/>
        <v/>
      </c>
      <c r="AJ32" s="13" t="str">
        <f t="shared" si="16"/>
        <v/>
      </c>
      <c r="AK32" s="13" t="str">
        <f t="shared" si="16"/>
        <v/>
      </c>
      <c r="AL32" s="13" t="str">
        <f t="shared" si="16"/>
        <v/>
      </c>
      <c r="AM32" s="13" t="str">
        <f t="shared" si="16"/>
        <v/>
      </c>
      <c r="AN32" s="13" t="str">
        <f t="shared" si="16"/>
        <v/>
      </c>
      <c r="AO32" s="13" t="str">
        <f t="shared" si="16"/>
        <v/>
      </c>
      <c r="AP32" s="13" t="str">
        <f t="shared" si="16"/>
        <v/>
      </c>
      <c r="AQ32" s="13" t="str">
        <f t="shared" si="16"/>
        <v/>
      </c>
      <c r="AR32" s="13" t="str">
        <f t="shared" si="16"/>
        <v/>
      </c>
    </row>
    <row r="33" spans="1:44" ht="18" customHeight="1" x14ac:dyDescent="0.15">
      <c r="A33" s="144">
        <v>29</v>
      </c>
      <c r="B33" s="145" t="str">
        <f t="shared" si="8"/>
        <v/>
      </c>
      <c r="C33" s="150" t="str">
        <f t="shared" si="9"/>
        <v/>
      </c>
      <c r="D33" s="146" t="str">
        <f t="shared" si="10"/>
        <v/>
      </c>
      <c r="E33" s="147" t="str">
        <f t="shared" si="7"/>
        <v/>
      </c>
      <c r="J33" s="390"/>
      <c r="K33" s="13" t="s">
        <v>664</v>
      </c>
      <c r="L33" t="s">
        <v>672</v>
      </c>
      <c r="N33" s="13" t="str">
        <f t="shared" si="14"/>
        <v/>
      </c>
      <c r="T33" s="13" t="str">
        <f>IF($L33="","",IF($L33=T$2,"O",""))</f>
        <v/>
      </c>
      <c r="U33" s="13" t="str">
        <f t="shared" si="16"/>
        <v/>
      </c>
      <c r="V33" s="13" t="str">
        <f t="shared" si="16"/>
        <v/>
      </c>
      <c r="W33" s="13" t="str">
        <f t="shared" si="16"/>
        <v/>
      </c>
      <c r="X33" s="13" t="str">
        <f t="shared" si="16"/>
        <v/>
      </c>
      <c r="Y33" s="13" t="str">
        <f t="shared" si="16"/>
        <v/>
      </c>
      <c r="Z33" s="13" t="str">
        <f t="shared" si="16"/>
        <v/>
      </c>
      <c r="AA33" s="13" t="str">
        <f t="shared" si="16"/>
        <v/>
      </c>
      <c r="AB33" s="13" t="str">
        <f t="shared" si="16"/>
        <v/>
      </c>
      <c r="AC33" s="13" t="str">
        <f t="shared" si="16"/>
        <v/>
      </c>
      <c r="AD33" s="13" t="str">
        <f t="shared" si="16"/>
        <v/>
      </c>
      <c r="AE33" s="13" t="str">
        <f t="shared" si="16"/>
        <v/>
      </c>
      <c r="AF33" s="13" t="str">
        <f t="shared" si="16"/>
        <v/>
      </c>
      <c r="AG33" s="13" t="str">
        <f t="shared" si="16"/>
        <v/>
      </c>
      <c r="AH33" s="13" t="str">
        <f t="shared" si="16"/>
        <v/>
      </c>
      <c r="AI33" s="13" t="str">
        <f t="shared" si="16"/>
        <v/>
      </c>
      <c r="AJ33" s="13" t="str">
        <f t="shared" si="16"/>
        <v/>
      </c>
      <c r="AK33" s="13" t="str">
        <f t="shared" si="16"/>
        <v/>
      </c>
      <c r="AL33" s="13" t="str">
        <f t="shared" si="16"/>
        <v/>
      </c>
      <c r="AM33" s="13" t="str">
        <f t="shared" si="16"/>
        <v/>
      </c>
      <c r="AN33" s="13" t="str">
        <f t="shared" si="16"/>
        <v/>
      </c>
      <c r="AO33" s="13" t="str">
        <f t="shared" si="16"/>
        <v/>
      </c>
      <c r="AP33" s="13" t="str">
        <f t="shared" si="16"/>
        <v/>
      </c>
      <c r="AQ33" s="13" t="str">
        <f t="shared" si="16"/>
        <v/>
      </c>
      <c r="AR33" s="13" t="str">
        <f t="shared" si="16"/>
        <v/>
      </c>
    </row>
    <row r="34" spans="1:44" ht="18" customHeight="1" x14ac:dyDescent="0.15">
      <c r="A34" s="144">
        <v>30</v>
      </c>
      <c r="B34" s="145" t="str">
        <f t="shared" si="8"/>
        <v/>
      </c>
      <c r="C34" s="150" t="str">
        <f t="shared" si="9"/>
        <v/>
      </c>
      <c r="D34" s="146" t="str">
        <f t="shared" si="10"/>
        <v/>
      </c>
      <c r="E34" s="147" t="str">
        <f t="shared" si="7"/>
        <v/>
      </c>
      <c r="J34" s="390"/>
      <c r="K34" s="13" t="s">
        <v>664</v>
      </c>
      <c r="L34" t="s">
        <v>673</v>
      </c>
      <c r="N34" s="13" t="str">
        <f t="shared" si="14"/>
        <v/>
      </c>
      <c r="T34" s="13" t="str">
        <f>IF($L34="","",IF($L34=T$2,"O",""))</f>
        <v/>
      </c>
      <c r="U34" s="13" t="str">
        <f t="shared" si="16"/>
        <v/>
      </c>
      <c r="V34" s="13" t="str">
        <f t="shared" si="16"/>
        <v/>
      </c>
      <c r="W34" s="13" t="str">
        <f t="shared" si="16"/>
        <v/>
      </c>
      <c r="X34" s="13" t="str">
        <f t="shared" si="16"/>
        <v/>
      </c>
      <c r="Y34" s="13" t="str">
        <f t="shared" si="16"/>
        <v/>
      </c>
      <c r="Z34" s="13" t="str">
        <f t="shared" si="16"/>
        <v/>
      </c>
      <c r="AA34" s="13" t="str">
        <f t="shared" si="16"/>
        <v/>
      </c>
      <c r="AB34" s="13" t="str">
        <f t="shared" si="16"/>
        <v/>
      </c>
      <c r="AC34" s="13" t="str">
        <f t="shared" si="16"/>
        <v/>
      </c>
      <c r="AD34" s="13" t="str">
        <f t="shared" si="16"/>
        <v/>
      </c>
      <c r="AE34" s="13" t="str">
        <f t="shared" si="16"/>
        <v/>
      </c>
      <c r="AF34" s="13" t="str">
        <f t="shared" si="16"/>
        <v/>
      </c>
      <c r="AG34" s="13" t="str">
        <f t="shared" si="16"/>
        <v/>
      </c>
      <c r="AH34" s="13" t="str">
        <f t="shared" si="16"/>
        <v/>
      </c>
      <c r="AI34" s="13" t="str">
        <f t="shared" si="16"/>
        <v/>
      </c>
      <c r="AJ34" s="13" t="str">
        <f t="shared" si="16"/>
        <v/>
      </c>
      <c r="AK34" s="13" t="str">
        <f t="shared" si="16"/>
        <v/>
      </c>
      <c r="AL34" s="13" t="str">
        <f t="shared" si="16"/>
        <v/>
      </c>
      <c r="AM34" s="13" t="str">
        <f t="shared" si="16"/>
        <v/>
      </c>
      <c r="AN34" s="13" t="str">
        <f t="shared" si="16"/>
        <v/>
      </c>
      <c r="AO34" s="13" t="str">
        <f t="shared" si="16"/>
        <v/>
      </c>
      <c r="AP34" s="13" t="str">
        <f t="shared" si="16"/>
        <v/>
      </c>
      <c r="AQ34" s="13" t="str">
        <f t="shared" si="16"/>
        <v/>
      </c>
      <c r="AR34" s="13" t="str">
        <f t="shared" si="16"/>
        <v/>
      </c>
    </row>
    <row r="35" spans="1:44" ht="18" customHeight="1" x14ac:dyDescent="0.15">
      <c r="A35" s="144">
        <v>31</v>
      </c>
      <c r="B35" s="145" t="str">
        <f t="shared" si="8"/>
        <v/>
      </c>
      <c r="C35" s="150" t="str">
        <f t="shared" si="9"/>
        <v/>
      </c>
      <c r="D35" s="146" t="str">
        <f t="shared" si="10"/>
        <v/>
      </c>
      <c r="E35" s="147" t="str">
        <f t="shared" si="7"/>
        <v/>
      </c>
      <c r="J35" s="390"/>
      <c r="K35" s="13" t="s">
        <v>664</v>
      </c>
      <c r="L35" t="s">
        <v>674</v>
      </c>
      <c r="N35" s="13" t="str">
        <f t="shared" si="14"/>
        <v/>
      </c>
      <c r="T35" s="13" t="str">
        <f>IF($L35="","",IF($L35=T$2,"O",""))</f>
        <v/>
      </c>
      <c r="U35" s="13" t="str">
        <f t="shared" si="16"/>
        <v/>
      </c>
      <c r="V35" s="13" t="str">
        <f t="shared" si="16"/>
        <v/>
      </c>
      <c r="W35" s="13" t="str">
        <f t="shared" si="16"/>
        <v/>
      </c>
      <c r="X35" s="13" t="str">
        <f t="shared" si="16"/>
        <v/>
      </c>
      <c r="Y35" s="13" t="str">
        <f t="shared" si="16"/>
        <v/>
      </c>
      <c r="Z35" s="13" t="str">
        <f t="shared" si="16"/>
        <v/>
      </c>
      <c r="AA35" s="13" t="str">
        <f t="shared" si="16"/>
        <v/>
      </c>
      <c r="AB35" s="13" t="str">
        <f t="shared" si="16"/>
        <v/>
      </c>
      <c r="AC35" s="13" t="str">
        <f t="shared" si="16"/>
        <v/>
      </c>
      <c r="AD35" s="13" t="str">
        <f t="shared" si="16"/>
        <v/>
      </c>
      <c r="AE35" s="13" t="str">
        <f t="shared" si="16"/>
        <v/>
      </c>
      <c r="AF35" s="13" t="str">
        <f t="shared" si="16"/>
        <v/>
      </c>
      <c r="AG35" s="13" t="str">
        <f t="shared" si="16"/>
        <v/>
      </c>
      <c r="AH35" s="13" t="str">
        <f t="shared" si="16"/>
        <v/>
      </c>
      <c r="AI35" s="13" t="str">
        <f t="shared" si="16"/>
        <v/>
      </c>
      <c r="AJ35" s="13" t="str">
        <f t="shared" si="16"/>
        <v/>
      </c>
      <c r="AK35" s="13" t="str">
        <f t="shared" si="16"/>
        <v/>
      </c>
      <c r="AL35" s="13" t="str">
        <f t="shared" si="16"/>
        <v/>
      </c>
      <c r="AM35" s="13" t="str">
        <f t="shared" si="16"/>
        <v/>
      </c>
      <c r="AN35" s="13" t="str">
        <f t="shared" si="16"/>
        <v/>
      </c>
      <c r="AO35" s="13" t="str">
        <f t="shared" si="16"/>
        <v/>
      </c>
      <c r="AP35" s="13" t="str">
        <f t="shared" si="16"/>
        <v/>
      </c>
      <c r="AQ35" s="13" t="str">
        <f t="shared" si="16"/>
        <v/>
      </c>
      <c r="AR35" s="13" t="str">
        <f t="shared" si="16"/>
        <v/>
      </c>
    </row>
    <row r="36" spans="1:44" ht="18" customHeight="1" x14ac:dyDescent="0.15">
      <c r="A36" s="144">
        <v>32</v>
      </c>
      <c r="B36" s="145" t="str">
        <f t="shared" si="8"/>
        <v/>
      </c>
      <c r="C36" s="150" t="str">
        <f t="shared" si="9"/>
        <v/>
      </c>
      <c r="D36" s="146" t="str">
        <f t="shared" si="10"/>
        <v/>
      </c>
      <c r="E36" s="147" t="str">
        <f t="shared" si="7"/>
        <v/>
      </c>
      <c r="J36" s="390"/>
      <c r="K36" s="13" t="s">
        <v>675</v>
      </c>
      <c r="L36" s="13" t="s">
        <v>675</v>
      </c>
      <c r="N36" s="13" t="str">
        <f>IF(COUNTIF($T$198:$AR$198,"→")=0,"",COUNTIF($T$198:$AR$198,"→"))</f>
        <v/>
      </c>
      <c r="T36" s="13" t="str">
        <f>IF(T198="→","&gt;","")</f>
        <v/>
      </c>
      <c r="U36" s="13" t="str">
        <f t="shared" ref="U36:AR36" si="17">IF(U198="→","&gt;","")</f>
        <v/>
      </c>
      <c r="V36" s="13" t="str">
        <f t="shared" si="17"/>
        <v/>
      </c>
      <c r="W36" s="13" t="str">
        <f t="shared" si="17"/>
        <v/>
      </c>
      <c r="X36" s="13" t="str">
        <f t="shared" si="17"/>
        <v/>
      </c>
      <c r="Y36" s="13" t="str">
        <f t="shared" si="17"/>
        <v/>
      </c>
      <c r="Z36" s="13" t="str">
        <f t="shared" si="17"/>
        <v/>
      </c>
      <c r="AA36" s="13" t="str">
        <f t="shared" si="17"/>
        <v/>
      </c>
      <c r="AB36" s="13" t="str">
        <f t="shared" si="17"/>
        <v/>
      </c>
      <c r="AC36" s="13" t="str">
        <f t="shared" si="17"/>
        <v/>
      </c>
      <c r="AD36" s="13" t="str">
        <f t="shared" si="17"/>
        <v/>
      </c>
      <c r="AE36" s="13" t="str">
        <f t="shared" si="17"/>
        <v/>
      </c>
      <c r="AF36" s="13" t="str">
        <f t="shared" si="17"/>
        <v/>
      </c>
      <c r="AG36" s="13" t="str">
        <f t="shared" si="17"/>
        <v/>
      </c>
      <c r="AH36" s="13" t="str">
        <f t="shared" si="17"/>
        <v/>
      </c>
      <c r="AI36" s="13" t="str">
        <f t="shared" si="17"/>
        <v/>
      </c>
      <c r="AJ36" s="13" t="str">
        <f t="shared" si="17"/>
        <v/>
      </c>
      <c r="AK36" s="13" t="str">
        <f t="shared" si="17"/>
        <v/>
      </c>
      <c r="AL36" s="13" t="str">
        <f t="shared" si="17"/>
        <v/>
      </c>
      <c r="AM36" s="13" t="str">
        <f t="shared" si="17"/>
        <v/>
      </c>
      <c r="AN36" s="13" t="str">
        <f t="shared" si="17"/>
        <v/>
      </c>
      <c r="AO36" s="13" t="str">
        <f t="shared" si="17"/>
        <v/>
      </c>
      <c r="AP36" s="13" t="str">
        <f t="shared" si="17"/>
        <v/>
      </c>
      <c r="AQ36" s="13" t="str">
        <f t="shared" si="17"/>
        <v/>
      </c>
      <c r="AR36" s="13" t="str">
        <f t="shared" si="17"/>
        <v/>
      </c>
    </row>
    <row r="37" spans="1:44" ht="18" customHeight="1" x14ac:dyDescent="0.15">
      <c r="A37" s="144">
        <v>33</v>
      </c>
      <c r="B37" s="145" t="str">
        <f t="shared" si="8"/>
        <v/>
      </c>
      <c r="C37" s="150" t="str">
        <f t="shared" si="9"/>
        <v/>
      </c>
      <c r="D37" s="146" t="str">
        <f t="shared" si="10"/>
        <v/>
      </c>
      <c r="E37" s="147" t="str">
        <f t="shared" si="7"/>
        <v/>
      </c>
      <c r="J37" s="390"/>
      <c r="K37" s="13" t="s">
        <v>234</v>
      </c>
      <c r="L37" s="13" t="str">
        <f>仕様書作成!CJ48</f>
        <v>SY30M-38-1A-C2</v>
      </c>
      <c r="M37" s="13" t="str">
        <f>仕様書作成!CM48</f>
        <v/>
      </c>
      <c r="N37" s="13" t="str">
        <f t="shared" ref="N37:N100" si="18">IF(M37="","",M37)</f>
        <v/>
      </c>
      <c r="T37" s="13" t="str">
        <f t="shared" ref="T37:AI52" si="19">IF(COUNTIF(T$179:T$184,$L37)=1,"O","")</f>
        <v/>
      </c>
      <c r="U37" s="13" t="str">
        <f t="shared" si="19"/>
        <v/>
      </c>
      <c r="V37" s="13" t="str">
        <f t="shared" si="19"/>
        <v/>
      </c>
      <c r="W37" s="13" t="str">
        <f t="shared" si="19"/>
        <v/>
      </c>
      <c r="X37" s="13" t="str">
        <f t="shared" si="19"/>
        <v/>
      </c>
      <c r="Y37" s="13" t="str">
        <f t="shared" si="19"/>
        <v/>
      </c>
      <c r="Z37" s="13" t="str">
        <f t="shared" si="19"/>
        <v/>
      </c>
      <c r="AA37" s="13" t="str">
        <f t="shared" si="19"/>
        <v/>
      </c>
      <c r="AB37" s="13" t="str">
        <f t="shared" si="19"/>
        <v/>
      </c>
      <c r="AC37" s="13" t="str">
        <f t="shared" si="19"/>
        <v/>
      </c>
      <c r="AD37" s="13" t="str">
        <f t="shared" si="19"/>
        <v/>
      </c>
      <c r="AE37" s="13" t="str">
        <f t="shared" si="19"/>
        <v/>
      </c>
      <c r="AF37" s="13" t="str">
        <f t="shared" si="19"/>
        <v/>
      </c>
      <c r="AG37" s="13" t="str">
        <f t="shared" si="19"/>
        <v/>
      </c>
      <c r="AH37" s="13" t="str">
        <f t="shared" si="19"/>
        <v/>
      </c>
      <c r="AI37" s="13" t="str">
        <f t="shared" si="19"/>
        <v/>
      </c>
      <c r="AJ37" s="13" t="str">
        <f t="shared" ref="AJ37:AQ51" si="20">IF(COUNTIF(AJ$179:AJ$184,$L37)=1,"O","")</f>
        <v/>
      </c>
      <c r="AK37" s="13" t="str">
        <f t="shared" si="20"/>
        <v/>
      </c>
      <c r="AL37" s="13" t="str">
        <f t="shared" si="20"/>
        <v/>
      </c>
      <c r="AM37" s="13" t="str">
        <f t="shared" si="20"/>
        <v/>
      </c>
      <c r="AN37" s="13" t="str">
        <f t="shared" si="20"/>
        <v/>
      </c>
      <c r="AO37" s="13" t="str">
        <f t="shared" si="20"/>
        <v/>
      </c>
      <c r="AP37" s="13" t="str">
        <f t="shared" si="20"/>
        <v/>
      </c>
      <c r="AQ37" s="13" t="str">
        <f t="shared" si="20"/>
        <v/>
      </c>
    </row>
    <row r="38" spans="1:44" ht="18" customHeight="1" x14ac:dyDescent="0.15">
      <c r="A38" s="144">
        <v>34</v>
      </c>
      <c r="B38" s="145" t="str">
        <f t="shared" si="8"/>
        <v/>
      </c>
      <c r="C38" s="150" t="str">
        <f t="shared" si="9"/>
        <v/>
      </c>
      <c r="D38" s="146" t="str">
        <f t="shared" si="10"/>
        <v/>
      </c>
      <c r="E38" s="147" t="str">
        <f t="shared" si="7"/>
        <v/>
      </c>
      <c r="J38" s="390"/>
      <c r="K38" s="13" t="s">
        <v>709</v>
      </c>
      <c r="L38" s="13" t="str">
        <f>仕様書作成!CJ49</f>
        <v>SY30M-38-1A-C3</v>
      </c>
      <c r="M38" s="13" t="str">
        <f>仕様書作成!CM49</f>
        <v/>
      </c>
      <c r="N38" s="13" t="str">
        <f t="shared" si="18"/>
        <v/>
      </c>
      <c r="T38" s="13" t="str">
        <f t="shared" si="19"/>
        <v/>
      </c>
      <c r="U38" s="13" t="str">
        <f t="shared" si="19"/>
        <v/>
      </c>
      <c r="V38" s="13" t="str">
        <f t="shared" si="19"/>
        <v/>
      </c>
      <c r="W38" s="13" t="str">
        <f t="shared" si="19"/>
        <v/>
      </c>
      <c r="X38" s="13" t="str">
        <f t="shared" si="19"/>
        <v/>
      </c>
      <c r="Y38" s="13" t="str">
        <f t="shared" si="19"/>
        <v/>
      </c>
      <c r="Z38" s="13" t="str">
        <f t="shared" si="19"/>
        <v/>
      </c>
      <c r="AA38" s="13" t="str">
        <f t="shared" si="19"/>
        <v/>
      </c>
      <c r="AB38" s="13" t="str">
        <f t="shared" si="19"/>
        <v/>
      </c>
      <c r="AC38" s="13" t="str">
        <f t="shared" si="19"/>
        <v/>
      </c>
      <c r="AD38" s="13" t="str">
        <f t="shared" si="19"/>
        <v/>
      </c>
      <c r="AE38" s="13" t="str">
        <f t="shared" si="19"/>
        <v/>
      </c>
      <c r="AF38" s="13" t="str">
        <f t="shared" si="19"/>
        <v/>
      </c>
      <c r="AG38" s="13" t="str">
        <f t="shared" si="19"/>
        <v/>
      </c>
      <c r="AH38" s="13" t="str">
        <f t="shared" si="19"/>
        <v/>
      </c>
      <c r="AI38" s="13" t="str">
        <f t="shared" si="19"/>
        <v/>
      </c>
      <c r="AJ38" s="13" t="str">
        <f t="shared" si="20"/>
        <v/>
      </c>
      <c r="AK38" s="13" t="str">
        <f t="shared" si="20"/>
        <v/>
      </c>
      <c r="AL38" s="13" t="str">
        <f t="shared" si="20"/>
        <v/>
      </c>
      <c r="AM38" s="13" t="str">
        <f t="shared" si="20"/>
        <v/>
      </c>
      <c r="AN38" s="13" t="str">
        <f t="shared" si="20"/>
        <v/>
      </c>
      <c r="AO38" s="13" t="str">
        <f t="shared" si="20"/>
        <v/>
      </c>
      <c r="AP38" s="13" t="str">
        <f t="shared" si="20"/>
        <v/>
      </c>
      <c r="AQ38" s="13" t="str">
        <f t="shared" si="20"/>
        <v/>
      </c>
    </row>
    <row r="39" spans="1:44" ht="18" customHeight="1" x14ac:dyDescent="0.15">
      <c r="A39" s="144">
        <v>35</v>
      </c>
      <c r="B39" s="145" t="str">
        <f t="shared" si="8"/>
        <v/>
      </c>
      <c r="C39" s="150" t="str">
        <f t="shared" si="9"/>
        <v/>
      </c>
      <c r="D39" s="146" t="str">
        <f t="shared" si="10"/>
        <v/>
      </c>
      <c r="E39" s="147" t="str">
        <f t="shared" si="7"/>
        <v/>
      </c>
      <c r="J39" s="390"/>
      <c r="K39" s="13" t="s">
        <v>710</v>
      </c>
      <c r="L39" s="13" t="str">
        <f>仕様書作成!CJ50</f>
        <v>SY30M-38-1A-C4</v>
      </c>
      <c r="M39" s="13" t="str">
        <f>仕様書作成!CM50</f>
        <v/>
      </c>
      <c r="N39" s="13" t="str">
        <f t="shared" si="18"/>
        <v/>
      </c>
      <c r="T39" s="13" t="str">
        <f t="shared" si="19"/>
        <v/>
      </c>
      <c r="U39" s="13" t="str">
        <f t="shared" si="19"/>
        <v/>
      </c>
      <c r="V39" s="13" t="str">
        <f t="shared" si="19"/>
        <v/>
      </c>
      <c r="W39" s="13" t="str">
        <f t="shared" si="19"/>
        <v/>
      </c>
      <c r="X39" s="13" t="str">
        <f t="shared" si="19"/>
        <v/>
      </c>
      <c r="Y39" s="13" t="str">
        <f t="shared" si="19"/>
        <v/>
      </c>
      <c r="Z39" s="13" t="str">
        <f t="shared" si="19"/>
        <v/>
      </c>
      <c r="AA39" s="13" t="str">
        <f t="shared" si="19"/>
        <v/>
      </c>
      <c r="AB39" s="13" t="str">
        <f t="shared" si="19"/>
        <v/>
      </c>
      <c r="AC39" s="13" t="str">
        <f t="shared" si="19"/>
        <v/>
      </c>
      <c r="AD39" s="13" t="str">
        <f t="shared" si="19"/>
        <v/>
      </c>
      <c r="AE39" s="13" t="str">
        <f t="shared" si="19"/>
        <v/>
      </c>
      <c r="AF39" s="13" t="str">
        <f t="shared" si="19"/>
        <v/>
      </c>
      <c r="AG39" s="13" t="str">
        <f t="shared" si="19"/>
        <v/>
      </c>
      <c r="AH39" s="13" t="str">
        <f t="shared" si="19"/>
        <v/>
      </c>
      <c r="AI39" s="13" t="str">
        <f t="shared" si="19"/>
        <v/>
      </c>
      <c r="AJ39" s="13" t="str">
        <f t="shared" si="20"/>
        <v/>
      </c>
      <c r="AK39" s="13" t="str">
        <f t="shared" si="20"/>
        <v/>
      </c>
      <c r="AL39" s="13" t="str">
        <f t="shared" si="20"/>
        <v/>
      </c>
      <c r="AM39" s="13" t="str">
        <f t="shared" si="20"/>
        <v/>
      </c>
      <c r="AN39" s="13" t="str">
        <f t="shared" si="20"/>
        <v/>
      </c>
      <c r="AO39" s="13" t="str">
        <f t="shared" si="20"/>
        <v/>
      </c>
      <c r="AP39" s="13" t="str">
        <f t="shared" si="20"/>
        <v/>
      </c>
      <c r="AQ39" s="13" t="str">
        <f t="shared" si="20"/>
        <v/>
      </c>
    </row>
    <row r="40" spans="1:44" ht="18" customHeight="1" x14ac:dyDescent="0.15">
      <c r="A40" s="144">
        <v>36</v>
      </c>
      <c r="B40" s="145" t="str">
        <f t="shared" si="8"/>
        <v/>
      </c>
      <c r="C40" s="150" t="str">
        <f t="shared" si="9"/>
        <v/>
      </c>
      <c r="D40" s="146" t="str">
        <f t="shared" si="10"/>
        <v/>
      </c>
      <c r="E40" s="147" t="str">
        <f t="shared" si="7"/>
        <v/>
      </c>
      <c r="J40" s="390"/>
      <c r="K40" s="13" t="s">
        <v>711</v>
      </c>
      <c r="L40" s="13" t="str">
        <f>仕様書作成!CJ51</f>
        <v>SY30M-38-1A-C6</v>
      </c>
      <c r="M40" s="13" t="str">
        <f>仕様書作成!CM51</f>
        <v/>
      </c>
      <c r="N40" s="13" t="str">
        <f t="shared" si="18"/>
        <v/>
      </c>
      <c r="T40" s="13" t="str">
        <f t="shared" si="19"/>
        <v/>
      </c>
      <c r="U40" s="13" t="str">
        <f t="shared" si="19"/>
        <v/>
      </c>
      <c r="V40" s="13" t="str">
        <f t="shared" si="19"/>
        <v/>
      </c>
      <c r="W40" s="13" t="str">
        <f t="shared" si="19"/>
        <v/>
      </c>
      <c r="X40" s="13" t="str">
        <f t="shared" si="19"/>
        <v/>
      </c>
      <c r="Y40" s="13" t="str">
        <f t="shared" si="19"/>
        <v/>
      </c>
      <c r="Z40" s="13" t="str">
        <f t="shared" si="19"/>
        <v/>
      </c>
      <c r="AA40" s="13" t="str">
        <f t="shared" si="19"/>
        <v/>
      </c>
      <c r="AB40" s="13" t="str">
        <f t="shared" si="19"/>
        <v/>
      </c>
      <c r="AC40" s="13" t="str">
        <f t="shared" si="19"/>
        <v/>
      </c>
      <c r="AD40" s="13" t="str">
        <f t="shared" si="19"/>
        <v/>
      </c>
      <c r="AE40" s="13" t="str">
        <f t="shared" si="19"/>
        <v/>
      </c>
      <c r="AF40" s="13" t="str">
        <f t="shared" si="19"/>
        <v/>
      </c>
      <c r="AG40" s="13" t="str">
        <f t="shared" si="19"/>
        <v/>
      </c>
      <c r="AH40" s="13" t="str">
        <f t="shared" si="19"/>
        <v/>
      </c>
      <c r="AI40" s="13" t="str">
        <f t="shared" si="19"/>
        <v/>
      </c>
      <c r="AJ40" s="13" t="str">
        <f t="shared" si="20"/>
        <v/>
      </c>
      <c r="AK40" s="13" t="str">
        <f t="shared" si="20"/>
        <v/>
      </c>
      <c r="AL40" s="13" t="str">
        <f t="shared" si="20"/>
        <v/>
      </c>
      <c r="AM40" s="13" t="str">
        <f t="shared" si="20"/>
        <v/>
      </c>
      <c r="AN40" s="13" t="str">
        <f t="shared" si="20"/>
        <v/>
      </c>
      <c r="AO40" s="13" t="str">
        <f t="shared" si="20"/>
        <v/>
      </c>
      <c r="AP40" s="13" t="str">
        <f t="shared" si="20"/>
        <v/>
      </c>
      <c r="AQ40" s="13" t="str">
        <f t="shared" si="20"/>
        <v/>
      </c>
    </row>
    <row r="41" spans="1:44" ht="18" customHeight="1" x14ac:dyDescent="0.15">
      <c r="A41" s="350"/>
      <c r="B41" s="351"/>
      <c r="C41" s="193"/>
      <c r="D41" s="193"/>
      <c r="E41" s="352"/>
      <c r="J41" s="390"/>
      <c r="K41" s="13" t="s">
        <v>712</v>
      </c>
      <c r="L41" s="13" t="str">
        <f>仕様書作成!CJ52</f>
        <v>SY30M-38-1A-N1</v>
      </c>
      <c r="M41" s="13" t="str">
        <f>仕様書作成!CM52</f>
        <v/>
      </c>
      <c r="N41" s="13" t="str">
        <f t="shared" si="18"/>
        <v/>
      </c>
      <c r="T41" s="13" t="str">
        <f t="shared" si="19"/>
        <v/>
      </c>
      <c r="U41" s="13" t="str">
        <f t="shared" si="19"/>
        <v/>
      </c>
      <c r="V41" s="13" t="str">
        <f t="shared" si="19"/>
        <v/>
      </c>
      <c r="W41" s="13" t="str">
        <f t="shared" si="19"/>
        <v/>
      </c>
      <c r="X41" s="13" t="str">
        <f t="shared" si="19"/>
        <v/>
      </c>
      <c r="Y41" s="13" t="str">
        <f t="shared" si="19"/>
        <v/>
      </c>
      <c r="Z41" s="13" t="str">
        <f t="shared" si="19"/>
        <v/>
      </c>
      <c r="AA41" s="13" t="str">
        <f t="shared" si="19"/>
        <v/>
      </c>
      <c r="AB41" s="13" t="str">
        <f t="shared" si="19"/>
        <v/>
      </c>
      <c r="AC41" s="13" t="str">
        <f t="shared" si="19"/>
        <v/>
      </c>
      <c r="AD41" s="13" t="str">
        <f t="shared" si="19"/>
        <v/>
      </c>
      <c r="AE41" s="13" t="str">
        <f t="shared" si="19"/>
        <v/>
      </c>
      <c r="AF41" s="13" t="str">
        <f t="shared" si="19"/>
        <v/>
      </c>
      <c r="AG41" s="13" t="str">
        <f t="shared" si="19"/>
        <v/>
      </c>
      <c r="AH41" s="13" t="str">
        <f t="shared" si="19"/>
        <v/>
      </c>
      <c r="AI41" s="13" t="str">
        <f t="shared" si="19"/>
        <v/>
      </c>
      <c r="AJ41" s="13" t="str">
        <f t="shared" si="20"/>
        <v/>
      </c>
      <c r="AK41" s="13" t="str">
        <f t="shared" si="20"/>
        <v/>
      </c>
      <c r="AL41" s="13" t="str">
        <f t="shared" si="20"/>
        <v/>
      </c>
      <c r="AM41" s="13" t="str">
        <f t="shared" si="20"/>
        <v/>
      </c>
      <c r="AN41" s="13" t="str">
        <f t="shared" si="20"/>
        <v/>
      </c>
      <c r="AO41" s="13" t="str">
        <f t="shared" si="20"/>
        <v/>
      </c>
      <c r="AP41" s="13" t="str">
        <f t="shared" si="20"/>
        <v/>
      </c>
      <c r="AQ41" s="13" t="str">
        <f t="shared" si="20"/>
        <v/>
      </c>
    </row>
    <row r="42" spans="1:44" ht="18" customHeight="1" x14ac:dyDescent="0.15">
      <c r="A42" s="350"/>
      <c r="B42" s="351"/>
      <c r="C42" s="193"/>
      <c r="D42" s="193"/>
      <c r="E42" s="352"/>
      <c r="J42" s="390"/>
      <c r="K42" s="13" t="s">
        <v>713</v>
      </c>
      <c r="L42" s="13" t="str">
        <f>仕様書作成!CJ53</f>
        <v>SY30M-38-1A-N3</v>
      </c>
      <c r="M42" s="13" t="str">
        <f>仕様書作成!CM53</f>
        <v/>
      </c>
      <c r="N42" s="13" t="str">
        <f t="shared" si="18"/>
        <v/>
      </c>
      <c r="T42" s="13" t="str">
        <f t="shared" si="19"/>
        <v/>
      </c>
      <c r="U42" s="13" t="str">
        <f t="shared" si="19"/>
        <v/>
      </c>
      <c r="V42" s="13" t="str">
        <f t="shared" si="19"/>
        <v/>
      </c>
      <c r="W42" s="13" t="str">
        <f t="shared" si="19"/>
        <v/>
      </c>
      <c r="X42" s="13" t="str">
        <f t="shared" si="19"/>
        <v/>
      </c>
      <c r="Y42" s="13" t="str">
        <f t="shared" si="19"/>
        <v/>
      </c>
      <c r="Z42" s="13" t="str">
        <f t="shared" si="19"/>
        <v/>
      </c>
      <c r="AA42" s="13" t="str">
        <f t="shared" si="19"/>
        <v/>
      </c>
      <c r="AB42" s="13" t="str">
        <f t="shared" si="19"/>
        <v/>
      </c>
      <c r="AC42" s="13" t="str">
        <f t="shared" si="19"/>
        <v/>
      </c>
      <c r="AD42" s="13" t="str">
        <f t="shared" si="19"/>
        <v/>
      </c>
      <c r="AE42" s="13" t="str">
        <f t="shared" si="19"/>
        <v/>
      </c>
      <c r="AF42" s="13" t="str">
        <f t="shared" si="19"/>
        <v/>
      </c>
      <c r="AG42" s="13" t="str">
        <f t="shared" si="19"/>
        <v/>
      </c>
      <c r="AH42" s="13" t="str">
        <f t="shared" si="19"/>
        <v/>
      </c>
      <c r="AI42" s="13" t="str">
        <f t="shared" si="19"/>
        <v/>
      </c>
      <c r="AJ42" s="13" t="str">
        <f t="shared" si="20"/>
        <v/>
      </c>
      <c r="AK42" s="13" t="str">
        <f t="shared" si="20"/>
        <v/>
      </c>
      <c r="AL42" s="13" t="str">
        <f t="shared" si="20"/>
        <v/>
      </c>
      <c r="AM42" s="13" t="str">
        <f t="shared" si="20"/>
        <v/>
      </c>
      <c r="AN42" s="13" t="str">
        <f t="shared" si="20"/>
        <v/>
      </c>
      <c r="AO42" s="13" t="str">
        <f t="shared" si="20"/>
        <v/>
      </c>
      <c r="AP42" s="13" t="str">
        <f t="shared" si="20"/>
        <v/>
      </c>
      <c r="AQ42" s="13" t="str">
        <f t="shared" si="20"/>
        <v/>
      </c>
    </row>
    <row r="43" spans="1:44" ht="18" customHeight="1" x14ac:dyDescent="0.15">
      <c r="A43" s="350"/>
      <c r="B43" s="351"/>
      <c r="C43" s="193"/>
      <c r="D43" s="193"/>
      <c r="E43" s="352"/>
      <c r="J43" s="390"/>
      <c r="K43" s="13" t="s">
        <v>714</v>
      </c>
      <c r="L43" s="13" t="str">
        <f>仕様書作成!CJ54</f>
        <v>SY30M-38-1A-N7</v>
      </c>
      <c r="M43" s="13" t="str">
        <f>仕様書作成!CM54</f>
        <v/>
      </c>
      <c r="N43" s="13" t="str">
        <f t="shared" si="18"/>
        <v/>
      </c>
      <c r="T43" s="13" t="str">
        <f t="shared" si="19"/>
        <v/>
      </c>
      <c r="U43" s="13" t="str">
        <f t="shared" si="19"/>
        <v/>
      </c>
      <c r="V43" s="13" t="str">
        <f t="shared" si="19"/>
        <v/>
      </c>
      <c r="W43" s="13" t="str">
        <f t="shared" si="19"/>
        <v/>
      </c>
      <c r="X43" s="13" t="str">
        <f t="shared" si="19"/>
        <v/>
      </c>
      <c r="Y43" s="13" t="str">
        <f t="shared" si="19"/>
        <v/>
      </c>
      <c r="Z43" s="13" t="str">
        <f t="shared" si="19"/>
        <v/>
      </c>
      <c r="AA43" s="13" t="str">
        <f t="shared" si="19"/>
        <v/>
      </c>
      <c r="AB43" s="13" t="str">
        <f t="shared" si="19"/>
        <v/>
      </c>
      <c r="AC43" s="13" t="str">
        <f t="shared" si="19"/>
        <v/>
      </c>
      <c r="AD43" s="13" t="str">
        <f t="shared" si="19"/>
        <v/>
      </c>
      <c r="AE43" s="13" t="str">
        <f t="shared" si="19"/>
        <v/>
      </c>
      <c r="AF43" s="13" t="str">
        <f t="shared" si="19"/>
        <v/>
      </c>
      <c r="AG43" s="13" t="str">
        <f t="shared" si="19"/>
        <v/>
      </c>
      <c r="AH43" s="13" t="str">
        <f t="shared" si="19"/>
        <v/>
      </c>
      <c r="AI43" s="13" t="str">
        <f t="shared" si="19"/>
        <v/>
      </c>
      <c r="AJ43" s="13" t="str">
        <f t="shared" si="20"/>
        <v/>
      </c>
      <c r="AK43" s="13" t="str">
        <f t="shared" si="20"/>
        <v/>
      </c>
      <c r="AL43" s="13" t="str">
        <f t="shared" si="20"/>
        <v/>
      </c>
      <c r="AM43" s="13" t="str">
        <f t="shared" si="20"/>
        <v/>
      </c>
      <c r="AN43" s="13" t="str">
        <f t="shared" si="20"/>
        <v/>
      </c>
      <c r="AO43" s="13" t="str">
        <f t="shared" si="20"/>
        <v/>
      </c>
      <c r="AP43" s="13" t="str">
        <f t="shared" si="20"/>
        <v/>
      </c>
      <c r="AQ43" s="13" t="str">
        <f t="shared" si="20"/>
        <v/>
      </c>
    </row>
    <row r="44" spans="1:44" ht="18" customHeight="1" x14ac:dyDescent="0.15">
      <c r="A44" s="350"/>
      <c r="B44" s="351"/>
      <c r="C44" s="193"/>
      <c r="D44" s="193"/>
      <c r="E44" s="352"/>
      <c r="J44" s="390"/>
      <c r="K44" s="13" t="s">
        <v>715</v>
      </c>
      <c r="L44" s="13" t="str">
        <f>仕様書作成!CJ55</f>
        <v>SY30M-38-2A-L4</v>
      </c>
      <c r="M44" s="13" t="str">
        <f>仕様書作成!CM55</f>
        <v/>
      </c>
      <c r="N44" s="13" t="str">
        <f t="shared" si="18"/>
        <v/>
      </c>
      <c r="T44" s="13" t="str">
        <f t="shared" si="19"/>
        <v/>
      </c>
      <c r="U44" s="13" t="str">
        <f t="shared" si="19"/>
        <v/>
      </c>
      <c r="V44" s="13" t="str">
        <f t="shared" si="19"/>
        <v/>
      </c>
      <c r="W44" s="13" t="str">
        <f t="shared" si="19"/>
        <v/>
      </c>
      <c r="X44" s="13" t="str">
        <f t="shared" si="19"/>
        <v/>
      </c>
      <c r="Y44" s="13" t="str">
        <f t="shared" si="19"/>
        <v/>
      </c>
      <c r="Z44" s="13" t="str">
        <f t="shared" si="19"/>
        <v/>
      </c>
      <c r="AA44" s="13" t="str">
        <f t="shared" si="19"/>
        <v/>
      </c>
      <c r="AB44" s="13" t="str">
        <f t="shared" si="19"/>
        <v/>
      </c>
      <c r="AC44" s="13" t="str">
        <f t="shared" si="19"/>
        <v/>
      </c>
      <c r="AD44" s="13" t="str">
        <f t="shared" si="19"/>
        <v/>
      </c>
      <c r="AE44" s="13" t="str">
        <f t="shared" si="19"/>
        <v/>
      </c>
      <c r="AF44" s="13" t="str">
        <f t="shared" si="19"/>
        <v/>
      </c>
      <c r="AG44" s="13" t="str">
        <f t="shared" si="19"/>
        <v/>
      </c>
      <c r="AH44" s="13" t="str">
        <f t="shared" si="19"/>
        <v/>
      </c>
      <c r="AI44" s="13" t="str">
        <f t="shared" si="19"/>
        <v/>
      </c>
      <c r="AJ44" s="13" t="str">
        <f t="shared" si="20"/>
        <v/>
      </c>
      <c r="AK44" s="13" t="str">
        <f t="shared" si="20"/>
        <v/>
      </c>
      <c r="AL44" s="13" t="str">
        <f t="shared" si="20"/>
        <v/>
      </c>
      <c r="AM44" s="13" t="str">
        <f t="shared" si="20"/>
        <v/>
      </c>
      <c r="AN44" s="13" t="str">
        <f t="shared" si="20"/>
        <v/>
      </c>
      <c r="AO44" s="13" t="str">
        <f t="shared" si="20"/>
        <v/>
      </c>
      <c r="AP44" s="13" t="str">
        <f t="shared" si="20"/>
        <v/>
      </c>
      <c r="AQ44" s="13" t="str">
        <f t="shared" si="20"/>
        <v/>
      </c>
    </row>
    <row r="45" spans="1:44" ht="18" customHeight="1" x14ac:dyDescent="0.15">
      <c r="A45" s="350"/>
      <c r="B45" s="351"/>
      <c r="C45" s="193"/>
      <c r="D45" s="193"/>
      <c r="E45" s="352"/>
      <c r="J45" s="390"/>
      <c r="K45" s="13" t="s">
        <v>716</v>
      </c>
      <c r="L45" s="13" t="str">
        <f>仕様書作成!CJ56</f>
        <v>SY30M-38-2A-L6</v>
      </c>
      <c r="M45" s="13" t="str">
        <f>仕様書作成!CM56</f>
        <v/>
      </c>
      <c r="N45" s="13" t="str">
        <f t="shared" si="18"/>
        <v/>
      </c>
      <c r="T45" s="13" t="str">
        <f t="shared" si="19"/>
        <v/>
      </c>
      <c r="U45" s="13" t="str">
        <f t="shared" si="19"/>
        <v/>
      </c>
      <c r="V45" s="13" t="str">
        <f t="shared" si="19"/>
        <v/>
      </c>
      <c r="W45" s="13" t="str">
        <f t="shared" si="19"/>
        <v/>
      </c>
      <c r="X45" s="13" t="str">
        <f t="shared" si="19"/>
        <v/>
      </c>
      <c r="Y45" s="13" t="str">
        <f t="shared" si="19"/>
        <v/>
      </c>
      <c r="Z45" s="13" t="str">
        <f t="shared" si="19"/>
        <v/>
      </c>
      <c r="AA45" s="13" t="str">
        <f t="shared" si="19"/>
        <v/>
      </c>
      <c r="AB45" s="13" t="str">
        <f t="shared" si="19"/>
        <v/>
      </c>
      <c r="AC45" s="13" t="str">
        <f t="shared" si="19"/>
        <v/>
      </c>
      <c r="AD45" s="13" t="str">
        <f t="shared" si="19"/>
        <v/>
      </c>
      <c r="AE45" s="13" t="str">
        <f t="shared" si="19"/>
        <v/>
      </c>
      <c r="AF45" s="13" t="str">
        <f t="shared" si="19"/>
        <v/>
      </c>
      <c r="AG45" s="13" t="str">
        <f t="shared" si="19"/>
        <v/>
      </c>
      <c r="AH45" s="13" t="str">
        <f t="shared" si="19"/>
        <v/>
      </c>
      <c r="AI45" s="13" t="str">
        <f t="shared" si="19"/>
        <v/>
      </c>
      <c r="AJ45" s="13" t="str">
        <f t="shared" si="20"/>
        <v/>
      </c>
      <c r="AK45" s="13" t="str">
        <f t="shared" si="20"/>
        <v/>
      </c>
      <c r="AL45" s="13" t="str">
        <f t="shared" si="20"/>
        <v/>
      </c>
      <c r="AM45" s="13" t="str">
        <f t="shared" si="20"/>
        <v/>
      </c>
      <c r="AN45" s="13" t="str">
        <f t="shared" si="20"/>
        <v/>
      </c>
      <c r="AO45" s="13" t="str">
        <f t="shared" si="20"/>
        <v/>
      </c>
      <c r="AP45" s="13" t="str">
        <f t="shared" si="20"/>
        <v/>
      </c>
      <c r="AQ45" s="13" t="str">
        <f t="shared" si="20"/>
        <v/>
      </c>
    </row>
    <row r="46" spans="1:44" ht="18" customHeight="1" x14ac:dyDescent="0.15">
      <c r="A46" s="350"/>
      <c r="B46" s="351"/>
      <c r="C46" s="193"/>
      <c r="D46" s="193"/>
      <c r="E46" s="352"/>
      <c r="J46" s="390"/>
      <c r="K46" s="13" t="s">
        <v>717</v>
      </c>
      <c r="L46" s="13" t="str">
        <f>仕様書作成!CJ57</f>
        <v>SY30M-38-2A-LN3</v>
      </c>
      <c r="M46" s="13" t="str">
        <f>仕様書作成!CM57</f>
        <v/>
      </c>
      <c r="N46" s="13" t="str">
        <f t="shared" si="18"/>
        <v/>
      </c>
      <c r="T46" s="13" t="str">
        <f t="shared" si="19"/>
        <v/>
      </c>
      <c r="U46" s="13" t="str">
        <f t="shared" si="19"/>
        <v/>
      </c>
      <c r="V46" s="13" t="str">
        <f t="shared" si="19"/>
        <v/>
      </c>
      <c r="W46" s="13" t="str">
        <f t="shared" si="19"/>
        <v/>
      </c>
      <c r="X46" s="13" t="str">
        <f t="shared" si="19"/>
        <v/>
      </c>
      <c r="Y46" s="13" t="str">
        <f t="shared" si="19"/>
        <v/>
      </c>
      <c r="Z46" s="13" t="str">
        <f t="shared" si="19"/>
        <v/>
      </c>
      <c r="AA46" s="13" t="str">
        <f t="shared" si="19"/>
        <v/>
      </c>
      <c r="AB46" s="13" t="str">
        <f t="shared" si="19"/>
        <v/>
      </c>
      <c r="AC46" s="13" t="str">
        <f t="shared" si="19"/>
        <v/>
      </c>
      <c r="AD46" s="13" t="str">
        <f t="shared" si="19"/>
        <v/>
      </c>
      <c r="AE46" s="13" t="str">
        <f t="shared" si="19"/>
        <v/>
      </c>
      <c r="AF46" s="13" t="str">
        <f t="shared" si="19"/>
        <v/>
      </c>
      <c r="AG46" s="13" t="str">
        <f t="shared" si="19"/>
        <v/>
      </c>
      <c r="AH46" s="13" t="str">
        <f t="shared" si="19"/>
        <v/>
      </c>
      <c r="AI46" s="13" t="str">
        <f t="shared" si="19"/>
        <v/>
      </c>
      <c r="AJ46" s="13" t="str">
        <f t="shared" si="20"/>
        <v/>
      </c>
      <c r="AK46" s="13" t="str">
        <f t="shared" si="20"/>
        <v/>
      </c>
      <c r="AL46" s="13" t="str">
        <f t="shared" si="20"/>
        <v/>
      </c>
      <c r="AM46" s="13" t="str">
        <f t="shared" si="20"/>
        <v/>
      </c>
      <c r="AN46" s="13" t="str">
        <f t="shared" si="20"/>
        <v/>
      </c>
      <c r="AO46" s="13" t="str">
        <f t="shared" si="20"/>
        <v/>
      </c>
      <c r="AP46" s="13" t="str">
        <f t="shared" si="20"/>
        <v/>
      </c>
      <c r="AQ46" s="13" t="str">
        <f t="shared" si="20"/>
        <v/>
      </c>
    </row>
    <row r="47" spans="1:44" ht="12.75" customHeight="1" x14ac:dyDescent="0.15">
      <c r="A47" s="350"/>
      <c r="B47" s="353" t="str">
        <f>IF(基本情報!E4="","",基本情報!E4)</f>
        <v/>
      </c>
      <c r="C47" s="353" t="str">
        <f>IF(基本情報!M4="","",基本情報!M4)</f>
        <v/>
      </c>
      <c r="D47" s="777" t="str">
        <f>IF(基本情報!U4="","",基本情報!U4&amp;"　様")</f>
        <v/>
      </c>
      <c r="E47" s="777"/>
      <c r="J47" s="390"/>
      <c r="K47" s="13" t="s">
        <v>718</v>
      </c>
      <c r="L47" s="13" t="str">
        <f>仕様書作成!CJ58</f>
        <v>SY30M-38-2A-LN7</v>
      </c>
      <c r="M47" s="13" t="str">
        <f>仕様書作成!CM58</f>
        <v/>
      </c>
      <c r="N47" s="13" t="str">
        <f t="shared" si="18"/>
        <v/>
      </c>
      <c r="T47" s="13" t="str">
        <f t="shared" si="19"/>
        <v/>
      </c>
      <c r="U47" s="13" t="str">
        <f t="shared" si="19"/>
        <v/>
      </c>
      <c r="V47" s="13" t="str">
        <f t="shared" si="19"/>
        <v/>
      </c>
      <c r="W47" s="13" t="str">
        <f t="shared" si="19"/>
        <v/>
      </c>
      <c r="X47" s="13" t="str">
        <f t="shared" si="19"/>
        <v/>
      </c>
      <c r="Y47" s="13" t="str">
        <f t="shared" si="19"/>
        <v/>
      </c>
      <c r="Z47" s="13" t="str">
        <f t="shared" si="19"/>
        <v/>
      </c>
      <c r="AA47" s="13" t="str">
        <f t="shared" si="19"/>
        <v/>
      </c>
      <c r="AB47" s="13" t="str">
        <f t="shared" si="19"/>
        <v/>
      </c>
      <c r="AC47" s="13" t="str">
        <f t="shared" si="19"/>
        <v/>
      </c>
      <c r="AD47" s="13" t="str">
        <f t="shared" si="19"/>
        <v/>
      </c>
      <c r="AE47" s="13" t="str">
        <f t="shared" si="19"/>
        <v/>
      </c>
      <c r="AF47" s="13" t="str">
        <f t="shared" si="19"/>
        <v/>
      </c>
      <c r="AG47" s="13" t="str">
        <f t="shared" si="19"/>
        <v/>
      </c>
      <c r="AH47" s="13" t="str">
        <f t="shared" si="19"/>
        <v/>
      </c>
      <c r="AI47" s="13" t="str">
        <f t="shared" si="19"/>
        <v/>
      </c>
      <c r="AJ47" s="13" t="str">
        <f t="shared" si="20"/>
        <v/>
      </c>
      <c r="AK47" s="13" t="str">
        <f t="shared" si="20"/>
        <v/>
      </c>
      <c r="AL47" s="13" t="str">
        <f t="shared" si="20"/>
        <v/>
      </c>
      <c r="AM47" s="13" t="str">
        <f t="shared" si="20"/>
        <v/>
      </c>
      <c r="AN47" s="13" t="str">
        <f t="shared" si="20"/>
        <v/>
      </c>
      <c r="AO47" s="13" t="str">
        <f t="shared" si="20"/>
        <v/>
      </c>
      <c r="AP47" s="13" t="str">
        <f t="shared" si="20"/>
        <v/>
      </c>
      <c r="AQ47" s="13" t="str">
        <f t="shared" si="20"/>
        <v/>
      </c>
    </row>
    <row r="48" spans="1:44" ht="12.75" customHeight="1" x14ac:dyDescent="0.15">
      <c r="A48" s="350"/>
      <c r="B48" s="353" t="str">
        <f>IF(基本情報!E8="","",基本情報!E8)</f>
        <v/>
      </c>
      <c r="C48" s="353" t="str">
        <f>IF(基本情報!M8="","",基本情報!M8)</f>
        <v/>
      </c>
      <c r="D48" s="777" t="str">
        <f>IF(基本情報!U8="","",基本情報!U8)</f>
        <v/>
      </c>
      <c r="E48" s="777"/>
      <c r="J48" s="390"/>
      <c r="K48" s="13" t="s">
        <v>719</v>
      </c>
      <c r="L48" s="13" t="str">
        <f>仕様書作成!CJ59</f>
        <v>SY30M-38-3A-L4</v>
      </c>
      <c r="M48" s="13" t="str">
        <f>仕様書作成!CM59</f>
        <v/>
      </c>
      <c r="N48" s="13" t="str">
        <f t="shared" si="18"/>
        <v/>
      </c>
      <c r="T48" s="13" t="str">
        <f t="shared" si="19"/>
        <v/>
      </c>
      <c r="U48" s="13" t="str">
        <f t="shared" si="19"/>
        <v/>
      </c>
      <c r="V48" s="13" t="str">
        <f t="shared" si="19"/>
        <v/>
      </c>
      <c r="W48" s="13" t="str">
        <f t="shared" si="19"/>
        <v/>
      </c>
      <c r="X48" s="13" t="str">
        <f t="shared" si="19"/>
        <v/>
      </c>
      <c r="Y48" s="13" t="str">
        <f t="shared" si="19"/>
        <v/>
      </c>
      <c r="Z48" s="13" t="str">
        <f t="shared" si="19"/>
        <v/>
      </c>
      <c r="AA48" s="13" t="str">
        <f t="shared" si="19"/>
        <v/>
      </c>
      <c r="AB48" s="13" t="str">
        <f t="shared" si="19"/>
        <v/>
      </c>
      <c r="AC48" s="13" t="str">
        <f t="shared" si="19"/>
        <v/>
      </c>
      <c r="AD48" s="13" t="str">
        <f t="shared" si="19"/>
        <v/>
      </c>
      <c r="AE48" s="13" t="str">
        <f t="shared" si="19"/>
        <v/>
      </c>
      <c r="AF48" s="13" t="str">
        <f t="shared" si="19"/>
        <v/>
      </c>
      <c r="AG48" s="13" t="str">
        <f t="shared" si="19"/>
        <v/>
      </c>
      <c r="AH48" s="13" t="str">
        <f t="shared" si="19"/>
        <v/>
      </c>
      <c r="AI48" s="13" t="str">
        <f t="shared" si="19"/>
        <v/>
      </c>
      <c r="AJ48" s="13" t="str">
        <f t="shared" si="20"/>
        <v/>
      </c>
      <c r="AK48" s="13" t="str">
        <f t="shared" si="20"/>
        <v/>
      </c>
      <c r="AL48" s="13" t="str">
        <f t="shared" si="20"/>
        <v/>
      </c>
      <c r="AM48" s="13" t="str">
        <f t="shared" si="20"/>
        <v/>
      </c>
      <c r="AN48" s="13" t="str">
        <f t="shared" si="20"/>
        <v/>
      </c>
      <c r="AO48" s="13" t="str">
        <f t="shared" si="20"/>
        <v/>
      </c>
      <c r="AP48" s="13" t="str">
        <f t="shared" si="20"/>
        <v/>
      </c>
      <c r="AQ48" s="13" t="str">
        <f t="shared" si="20"/>
        <v/>
      </c>
    </row>
    <row r="49" spans="1:43" ht="18.75" customHeight="1" x14ac:dyDescent="0.15">
      <c r="A49" s="350"/>
      <c r="B49" s="350"/>
      <c r="C49" s="350"/>
      <c r="D49" s="350"/>
      <c r="E49" s="350"/>
      <c r="J49" s="390"/>
      <c r="K49" s="13" t="s">
        <v>720</v>
      </c>
      <c r="L49" s="13" t="str">
        <f>仕様書作成!CJ60</f>
        <v>SY30M-38-3A-L6</v>
      </c>
      <c r="M49" s="13" t="str">
        <f>仕様書作成!CM60</f>
        <v/>
      </c>
      <c r="N49" s="13" t="str">
        <f t="shared" si="18"/>
        <v/>
      </c>
      <c r="T49" s="13" t="str">
        <f t="shared" si="19"/>
        <v/>
      </c>
      <c r="U49" s="13" t="str">
        <f t="shared" si="19"/>
        <v/>
      </c>
      <c r="V49" s="13" t="str">
        <f t="shared" si="19"/>
        <v/>
      </c>
      <c r="W49" s="13" t="str">
        <f t="shared" si="19"/>
        <v/>
      </c>
      <c r="X49" s="13" t="str">
        <f t="shared" si="19"/>
        <v/>
      </c>
      <c r="Y49" s="13" t="str">
        <f t="shared" si="19"/>
        <v/>
      </c>
      <c r="Z49" s="13" t="str">
        <f t="shared" si="19"/>
        <v/>
      </c>
      <c r="AA49" s="13" t="str">
        <f t="shared" si="19"/>
        <v/>
      </c>
      <c r="AB49" s="13" t="str">
        <f t="shared" si="19"/>
        <v/>
      </c>
      <c r="AC49" s="13" t="str">
        <f t="shared" si="19"/>
        <v/>
      </c>
      <c r="AD49" s="13" t="str">
        <f t="shared" si="19"/>
        <v/>
      </c>
      <c r="AE49" s="13" t="str">
        <f t="shared" si="19"/>
        <v/>
      </c>
      <c r="AF49" s="13" t="str">
        <f t="shared" si="19"/>
        <v/>
      </c>
      <c r="AG49" s="13" t="str">
        <f t="shared" si="19"/>
        <v/>
      </c>
      <c r="AH49" s="13" t="str">
        <f t="shared" si="19"/>
        <v/>
      </c>
      <c r="AI49" s="13" t="str">
        <f t="shared" si="19"/>
        <v/>
      </c>
      <c r="AJ49" s="13" t="str">
        <f t="shared" si="20"/>
        <v/>
      </c>
      <c r="AK49" s="13" t="str">
        <f t="shared" si="20"/>
        <v/>
      </c>
      <c r="AL49" s="13" t="str">
        <f t="shared" si="20"/>
        <v/>
      </c>
      <c r="AM49" s="13" t="str">
        <f t="shared" si="20"/>
        <v/>
      </c>
      <c r="AN49" s="13" t="str">
        <f t="shared" si="20"/>
        <v/>
      </c>
      <c r="AO49" s="13" t="str">
        <f t="shared" si="20"/>
        <v/>
      </c>
      <c r="AP49" s="13" t="str">
        <f t="shared" si="20"/>
        <v/>
      </c>
      <c r="AQ49" s="13" t="str">
        <f t="shared" si="20"/>
        <v/>
      </c>
    </row>
    <row r="50" spans="1:43" ht="18.75" customHeight="1" x14ac:dyDescent="0.15">
      <c r="A50" s="350"/>
      <c r="B50" s="350"/>
      <c r="C50" s="350"/>
      <c r="D50" s="350"/>
      <c r="E50" s="350"/>
      <c r="J50" s="390"/>
      <c r="K50" s="13" t="s">
        <v>721</v>
      </c>
      <c r="L50" s="13" t="str">
        <f>仕様書作成!CJ61</f>
        <v>SY30M-38-3A-LN3</v>
      </c>
      <c r="M50" s="13" t="str">
        <f>仕様書作成!CM61</f>
        <v/>
      </c>
      <c r="N50" s="13" t="str">
        <f t="shared" si="18"/>
        <v/>
      </c>
      <c r="T50" s="13" t="str">
        <f t="shared" si="19"/>
        <v/>
      </c>
      <c r="U50" s="13" t="str">
        <f t="shared" si="19"/>
        <v/>
      </c>
      <c r="V50" s="13" t="str">
        <f t="shared" si="19"/>
        <v/>
      </c>
      <c r="W50" s="13" t="str">
        <f t="shared" si="19"/>
        <v/>
      </c>
      <c r="X50" s="13" t="str">
        <f t="shared" si="19"/>
        <v/>
      </c>
      <c r="Y50" s="13" t="str">
        <f t="shared" si="19"/>
        <v/>
      </c>
      <c r="Z50" s="13" t="str">
        <f t="shared" si="19"/>
        <v/>
      </c>
      <c r="AA50" s="13" t="str">
        <f t="shared" si="19"/>
        <v/>
      </c>
      <c r="AB50" s="13" t="str">
        <f t="shared" si="19"/>
        <v/>
      </c>
      <c r="AC50" s="13" t="str">
        <f t="shared" si="19"/>
        <v/>
      </c>
      <c r="AD50" s="13" t="str">
        <f t="shared" si="19"/>
        <v/>
      </c>
      <c r="AE50" s="13" t="str">
        <f t="shared" si="19"/>
        <v/>
      </c>
      <c r="AF50" s="13" t="str">
        <f t="shared" si="19"/>
        <v/>
      </c>
      <c r="AG50" s="13" t="str">
        <f t="shared" si="19"/>
        <v/>
      </c>
      <c r="AH50" s="13" t="str">
        <f t="shared" si="19"/>
        <v/>
      </c>
      <c r="AI50" s="13" t="str">
        <f t="shared" si="19"/>
        <v/>
      </c>
      <c r="AJ50" s="13" t="str">
        <f t="shared" si="20"/>
        <v/>
      </c>
      <c r="AK50" s="13" t="str">
        <f t="shared" si="20"/>
        <v/>
      </c>
      <c r="AL50" s="13" t="str">
        <f t="shared" si="20"/>
        <v/>
      </c>
      <c r="AM50" s="13" t="str">
        <f t="shared" si="20"/>
        <v/>
      </c>
      <c r="AN50" s="13" t="str">
        <f t="shared" si="20"/>
        <v/>
      </c>
      <c r="AO50" s="13" t="str">
        <f t="shared" si="20"/>
        <v/>
      </c>
      <c r="AP50" s="13" t="str">
        <f t="shared" si="20"/>
        <v/>
      </c>
      <c r="AQ50" s="13" t="str">
        <f t="shared" si="20"/>
        <v/>
      </c>
    </row>
    <row r="51" spans="1:43" ht="18.75" customHeight="1" x14ac:dyDescent="0.15">
      <c r="A51" s="350"/>
      <c r="B51" s="350"/>
      <c r="C51" s="350"/>
      <c r="D51" s="350"/>
      <c r="E51" s="350"/>
      <c r="J51" s="390"/>
      <c r="K51" s="13" t="s">
        <v>722</v>
      </c>
      <c r="L51" s="13" t="str">
        <f>仕様書作成!CJ62</f>
        <v>SY30M-38-3A-LN7</v>
      </c>
      <c r="M51" s="13" t="str">
        <f>仕様書作成!CM62</f>
        <v/>
      </c>
      <c r="N51" s="13" t="str">
        <f t="shared" si="18"/>
        <v/>
      </c>
      <c r="T51" s="13" t="str">
        <f t="shared" si="19"/>
        <v/>
      </c>
      <c r="U51" s="13" t="str">
        <f t="shared" si="19"/>
        <v/>
      </c>
      <c r="V51" s="13" t="str">
        <f t="shared" si="19"/>
        <v/>
      </c>
      <c r="W51" s="13" t="str">
        <f t="shared" si="19"/>
        <v/>
      </c>
      <c r="X51" s="13" t="str">
        <f t="shared" si="19"/>
        <v/>
      </c>
      <c r="Y51" s="13" t="str">
        <f t="shared" si="19"/>
        <v/>
      </c>
      <c r="Z51" s="13" t="str">
        <f t="shared" si="19"/>
        <v/>
      </c>
      <c r="AA51" s="13" t="str">
        <f t="shared" si="19"/>
        <v/>
      </c>
      <c r="AB51" s="13" t="str">
        <f t="shared" si="19"/>
        <v/>
      </c>
      <c r="AC51" s="13" t="str">
        <f t="shared" si="19"/>
        <v/>
      </c>
      <c r="AD51" s="13" t="str">
        <f t="shared" si="19"/>
        <v/>
      </c>
      <c r="AE51" s="13" t="str">
        <f t="shared" si="19"/>
        <v/>
      </c>
      <c r="AF51" s="13" t="str">
        <f t="shared" si="19"/>
        <v/>
      </c>
      <c r="AG51" s="13" t="str">
        <f t="shared" si="19"/>
        <v/>
      </c>
      <c r="AH51" s="13" t="str">
        <f t="shared" si="19"/>
        <v/>
      </c>
      <c r="AI51" s="13" t="str">
        <f t="shared" si="19"/>
        <v/>
      </c>
      <c r="AJ51" s="13" t="str">
        <f t="shared" si="20"/>
        <v/>
      </c>
      <c r="AK51" s="13" t="str">
        <f t="shared" si="20"/>
        <v/>
      </c>
      <c r="AL51" s="13" t="str">
        <f t="shared" si="20"/>
        <v/>
      </c>
      <c r="AM51" s="13" t="str">
        <f t="shared" si="20"/>
        <v/>
      </c>
      <c r="AN51" s="13" t="str">
        <f t="shared" si="20"/>
        <v/>
      </c>
      <c r="AO51" s="13" t="str">
        <f t="shared" si="20"/>
        <v/>
      </c>
      <c r="AP51" s="13" t="str">
        <f t="shared" si="20"/>
        <v/>
      </c>
      <c r="AQ51" s="13" t="str">
        <f t="shared" si="20"/>
        <v/>
      </c>
    </row>
    <row r="52" spans="1:43" ht="18.75" customHeight="1" x14ac:dyDescent="0.15">
      <c r="A52" s="350"/>
      <c r="B52" s="350"/>
      <c r="C52" s="350"/>
      <c r="D52" s="350"/>
      <c r="E52" s="350"/>
      <c r="J52" s="390"/>
      <c r="K52" s="13" t="s">
        <v>723</v>
      </c>
      <c r="L52" s="13" t="str">
        <f>仕様書作成!CJ63</f>
        <v>SY30M-39-1A-C2</v>
      </c>
      <c r="M52" s="13" t="str">
        <f>仕様書作成!CM63</f>
        <v/>
      </c>
      <c r="N52" s="13" t="str">
        <f t="shared" si="18"/>
        <v/>
      </c>
      <c r="T52" s="13" t="str">
        <f t="shared" si="19"/>
        <v/>
      </c>
      <c r="U52" s="13" t="str">
        <f t="shared" si="19"/>
        <v/>
      </c>
      <c r="V52" s="13" t="str">
        <f t="shared" si="19"/>
        <v/>
      </c>
      <c r="W52" s="13" t="str">
        <f t="shared" si="19"/>
        <v/>
      </c>
      <c r="X52" s="13" t="str">
        <f t="shared" si="19"/>
        <v/>
      </c>
      <c r="Y52" s="13" t="str">
        <f t="shared" si="19"/>
        <v/>
      </c>
      <c r="Z52" s="13" t="str">
        <f t="shared" si="19"/>
        <v/>
      </c>
      <c r="AA52" s="13" t="str">
        <f t="shared" si="19"/>
        <v/>
      </c>
      <c r="AB52" s="13" t="str">
        <f t="shared" si="19"/>
        <v/>
      </c>
      <c r="AC52" s="13" t="str">
        <f t="shared" si="19"/>
        <v/>
      </c>
      <c r="AD52" s="13" t="str">
        <f t="shared" si="19"/>
        <v/>
      </c>
      <c r="AE52" s="13" t="str">
        <f t="shared" si="19"/>
        <v/>
      </c>
      <c r="AF52" s="13" t="str">
        <f t="shared" si="19"/>
        <v/>
      </c>
      <c r="AG52" s="13" t="str">
        <f t="shared" si="19"/>
        <v/>
      </c>
      <c r="AH52" s="13" t="str">
        <f t="shared" si="19"/>
        <v/>
      </c>
      <c r="AI52" s="13" t="str">
        <f t="shared" ref="AI52:AQ66" si="21">IF(COUNTIF(AI$179:AI$184,$L52)=1,"O","")</f>
        <v/>
      </c>
      <c r="AJ52" s="13" t="str">
        <f t="shared" si="21"/>
        <v/>
      </c>
      <c r="AK52" s="13" t="str">
        <f t="shared" si="21"/>
        <v/>
      </c>
      <c r="AL52" s="13" t="str">
        <f t="shared" si="21"/>
        <v/>
      </c>
      <c r="AM52" s="13" t="str">
        <f t="shared" si="21"/>
        <v/>
      </c>
      <c r="AN52" s="13" t="str">
        <f t="shared" si="21"/>
        <v/>
      </c>
      <c r="AO52" s="13" t="str">
        <f t="shared" si="21"/>
        <v/>
      </c>
      <c r="AP52" s="13" t="str">
        <f t="shared" si="21"/>
        <v/>
      </c>
      <c r="AQ52" s="13" t="str">
        <f t="shared" si="21"/>
        <v/>
      </c>
    </row>
    <row r="53" spans="1:43" ht="18.75" customHeight="1" x14ac:dyDescent="0.15">
      <c r="A53" s="350"/>
      <c r="B53" s="350"/>
      <c r="C53" s="350"/>
      <c r="D53" s="350"/>
      <c r="E53" s="350"/>
      <c r="J53" s="390"/>
      <c r="K53" s="13" t="s">
        <v>724</v>
      </c>
      <c r="L53" s="13" t="str">
        <f>仕様書作成!CJ64</f>
        <v>SY30M-39-1A-C3</v>
      </c>
      <c r="M53" s="13" t="str">
        <f>仕様書作成!CM64</f>
        <v/>
      </c>
      <c r="N53" s="13" t="str">
        <f t="shared" si="18"/>
        <v/>
      </c>
      <c r="T53" s="13" t="str">
        <f t="shared" ref="T53:AI66" si="22">IF(COUNTIF(T$179:T$184,$L53)=1,"O","")</f>
        <v/>
      </c>
      <c r="U53" s="13" t="str">
        <f t="shared" si="22"/>
        <v/>
      </c>
      <c r="V53" s="13" t="str">
        <f t="shared" si="22"/>
        <v/>
      </c>
      <c r="W53" s="13" t="str">
        <f t="shared" si="22"/>
        <v/>
      </c>
      <c r="X53" s="13" t="str">
        <f t="shared" si="22"/>
        <v/>
      </c>
      <c r="Y53" s="13" t="str">
        <f t="shared" si="22"/>
        <v/>
      </c>
      <c r="Z53" s="13" t="str">
        <f t="shared" si="22"/>
        <v/>
      </c>
      <c r="AA53" s="13" t="str">
        <f t="shared" si="22"/>
        <v/>
      </c>
      <c r="AB53" s="13" t="str">
        <f t="shared" si="22"/>
        <v/>
      </c>
      <c r="AC53" s="13" t="str">
        <f t="shared" si="22"/>
        <v/>
      </c>
      <c r="AD53" s="13" t="str">
        <f t="shared" si="22"/>
        <v/>
      </c>
      <c r="AE53" s="13" t="str">
        <f t="shared" si="22"/>
        <v/>
      </c>
      <c r="AF53" s="13" t="str">
        <f t="shared" si="22"/>
        <v/>
      </c>
      <c r="AG53" s="13" t="str">
        <f t="shared" si="22"/>
        <v/>
      </c>
      <c r="AH53" s="13" t="str">
        <f t="shared" si="22"/>
        <v/>
      </c>
      <c r="AI53" s="13" t="str">
        <f t="shared" si="22"/>
        <v/>
      </c>
      <c r="AJ53" s="13" t="str">
        <f t="shared" si="21"/>
        <v/>
      </c>
      <c r="AK53" s="13" t="str">
        <f t="shared" si="21"/>
        <v/>
      </c>
      <c r="AL53" s="13" t="str">
        <f t="shared" si="21"/>
        <v/>
      </c>
      <c r="AM53" s="13" t="str">
        <f t="shared" si="21"/>
        <v/>
      </c>
      <c r="AN53" s="13" t="str">
        <f t="shared" si="21"/>
        <v/>
      </c>
      <c r="AO53" s="13" t="str">
        <f t="shared" si="21"/>
        <v/>
      </c>
      <c r="AP53" s="13" t="str">
        <f t="shared" si="21"/>
        <v/>
      </c>
      <c r="AQ53" s="13" t="str">
        <f t="shared" si="21"/>
        <v/>
      </c>
    </row>
    <row r="54" spans="1:43" ht="18.75" customHeight="1" x14ac:dyDescent="0.15">
      <c r="A54" s="350"/>
      <c r="B54" s="350"/>
      <c r="C54" s="350"/>
      <c r="D54" s="350"/>
      <c r="E54" s="350"/>
      <c r="J54" s="390"/>
      <c r="K54" s="13" t="s">
        <v>725</v>
      </c>
      <c r="L54" s="13" t="str">
        <f>仕様書作成!CJ66</f>
        <v>SY30M-39-1A-C4</v>
      </c>
      <c r="M54" s="13" t="str">
        <f>仕様書作成!CM66</f>
        <v/>
      </c>
      <c r="N54" s="13" t="str">
        <f t="shared" si="18"/>
        <v/>
      </c>
      <c r="T54" s="13" t="str">
        <f t="shared" si="22"/>
        <v/>
      </c>
      <c r="U54" s="13" t="str">
        <f t="shared" si="22"/>
        <v/>
      </c>
      <c r="V54" s="13" t="str">
        <f t="shared" si="22"/>
        <v/>
      </c>
      <c r="W54" s="13" t="str">
        <f t="shared" si="22"/>
        <v/>
      </c>
      <c r="X54" s="13" t="str">
        <f t="shared" si="22"/>
        <v/>
      </c>
      <c r="Y54" s="13" t="str">
        <f t="shared" si="22"/>
        <v/>
      </c>
      <c r="Z54" s="13" t="str">
        <f t="shared" si="22"/>
        <v/>
      </c>
      <c r="AA54" s="13" t="str">
        <f t="shared" si="22"/>
        <v/>
      </c>
      <c r="AB54" s="13" t="str">
        <f t="shared" si="22"/>
        <v/>
      </c>
      <c r="AC54" s="13" t="str">
        <f t="shared" si="22"/>
        <v/>
      </c>
      <c r="AD54" s="13" t="str">
        <f t="shared" si="22"/>
        <v/>
      </c>
      <c r="AE54" s="13" t="str">
        <f t="shared" si="22"/>
        <v/>
      </c>
      <c r="AF54" s="13" t="str">
        <f t="shared" si="22"/>
        <v/>
      </c>
      <c r="AG54" s="13" t="str">
        <f t="shared" si="22"/>
        <v/>
      </c>
      <c r="AH54" s="13" t="str">
        <f t="shared" si="22"/>
        <v/>
      </c>
      <c r="AI54" s="13" t="str">
        <f t="shared" si="22"/>
        <v/>
      </c>
      <c r="AJ54" s="13" t="str">
        <f t="shared" si="21"/>
        <v/>
      </c>
      <c r="AK54" s="13" t="str">
        <f t="shared" si="21"/>
        <v/>
      </c>
      <c r="AL54" s="13" t="str">
        <f t="shared" si="21"/>
        <v/>
      </c>
      <c r="AM54" s="13" t="str">
        <f t="shared" si="21"/>
        <v/>
      </c>
      <c r="AN54" s="13" t="str">
        <f t="shared" si="21"/>
        <v/>
      </c>
      <c r="AO54" s="13" t="str">
        <f t="shared" si="21"/>
        <v/>
      </c>
      <c r="AP54" s="13" t="str">
        <f t="shared" si="21"/>
        <v/>
      </c>
      <c r="AQ54" s="13" t="str">
        <f t="shared" si="21"/>
        <v/>
      </c>
    </row>
    <row r="55" spans="1:43" ht="18.75" customHeight="1" x14ac:dyDescent="0.15">
      <c r="A55" s="350"/>
      <c r="B55" s="350"/>
      <c r="C55" s="350"/>
      <c r="D55" s="350"/>
      <c r="E55" s="350"/>
      <c r="J55" s="390"/>
      <c r="K55" s="13" t="s">
        <v>726</v>
      </c>
      <c r="L55" s="13" t="str">
        <f>仕様書作成!CJ67</f>
        <v>SY30M-39-1A-C6</v>
      </c>
      <c r="M55" s="13" t="str">
        <f>仕様書作成!CM67</f>
        <v/>
      </c>
      <c r="N55" s="13" t="str">
        <f t="shared" si="18"/>
        <v/>
      </c>
      <c r="T55" s="13" t="str">
        <f t="shared" si="22"/>
        <v/>
      </c>
      <c r="U55" s="13" t="str">
        <f t="shared" si="22"/>
        <v/>
      </c>
      <c r="V55" s="13" t="str">
        <f t="shared" si="22"/>
        <v/>
      </c>
      <c r="W55" s="13" t="str">
        <f t="shared" si="22"/>
        <v/>
      </c>
      <c r="X55" s="13" t="str">
        <f t="shared" si="22"/>
        <v/>
      </c>
      <c r="Y55" s="13" t="str">
        <f t="shared" si="22"/>
        <v/>
      </c>
      <c r="Z55" s="13" t="str">
        <f t="shared" si="22"/>
        <v/>
      </c>
      <c r="AA55" s="13" t="str">
        <f t="shared" si="22"/>
        <v/>
      </c>
      <c r="AB55" s="13" t="str">
        <f t="shared" si="22"/>
        <v/>
      </c>
      <c r="AC55" s="13" t="str">
        <f t="shared" si="22"/>
        <v/>
      </c>
      <c r="AD55" s="13" t="str">
        <f t="shared" si="22"/>
        <v/>
      </c>
      <c r="AE55" s="13" t="str">
        <f t="shared" si="22"/>
        <v/>
      </c>
      <c r="AF55" s="13" t="str">
        <f t="shared" si="22"/>
        <v/>
      </c>
      <c r="AG55" s="13" t="str">
        <f t="shared" si="22"/>
        <v/>
      </c>
      <c r="AH55" s="13" t="str">
        <f t="shared" si="22"/>
        <v/>
      </c>
      <c r="AI55" s="13" t="str">
        <f t="shared" si="22"/>
        <v/>
      </c>
      <c r="AJ55" s="13" t="str">
        <f t="shared" si="21"/>
        <v/>
      </c>
      <c r="AK55" s="13" t="str">
        <f t="shared" si="21"/>
        <v/>
      </c>
      <c r="AL55" s="13" t="str">
        <f t="shared" si="21"/>
        <v/>
      </c>
      <c r="AM55" s="13" t="str">
        <f t="shared" si="21"/>
        <v/>
      </c>
      <c r="AN55" s="13" t="str">
        <f t="shared" si="21"/>
        <v/>
      </c>
      <c r="AO55" s="13" t="str">
        <f t="shared" si="21"/>
        <v/>
      </c>
      <c r="AP55" s="13" t="str">
        <f t="shared" si="21"/>
        <v/>
      </c>
      <c r="AQ55" s="13" t="str">
        <f t="shared" si="21"/>
        <v/>
      </c>
    </row>
    <row r="56" spans="1:43" ht="18.75" customHeight="1" x14ac:dyDescent="0.15">
      <c r="A56" s="350"/>
      <c r="B56" s="350"/>
      <c r="C56" s="350"/>
      <c r="D56" s="350"/>
      <c r="E56" s="350"/>
      <c r="J56" s="390"/>
      <c r="K56" s="13" t="s">
        <v>727</v>
      </c>
      <c r="L56" s="13" t="str">
        <f>仕様書作成!CJ68</f>
        <v>SY30M-39-1A-N1</v>
      </c>
      <c r="M56" s="13" t="str">
        <f>仕様書作成!CM68</f>
        <v/>
      </c>
      <c r="N56" s="13" t="str">
        <f t="shared" si="18"/>
        <v/>
      </c>
      <c r="T56" s="13" t="str">
        <f t="shared" si="22"/>
        <v/>
      </c>
      <c r="U56" s="13" t="str">
        <f t="shared" si="22"/>
        <v/>
      </c>
      <c r="V56" s="13" t="str">
        <f t="shared" si="22"/>
        <v/>
      </c>
      <c r="W56" s="13" t="str">
        <f t="shared" si="22"/>
        <v/>
      </c>
      <c r="X56" s="13" t="str">
        <f t="shared" si="22"/>
        <v/>
      </c>
      <c r="Y56" s="13" t="str">
        <f t="shared" si="22"/>
        <v/>
      </c>
      <c r="Z56" s="13" t="str">
        <f t="shared" si="22"/>
        <v/>
      </c>
      <c r="AA56" s="13" t="str">
        <f t="shared" si="22"/>
        <v/>
      </c>
      <c r="AB56" s="13" t="str">
        <f t="shared" si="22"/>
        <v/>
      </c>
      <c r="AC56" s="13" t="str">
        <f t="shared" si="22"/>
        <v/>
      </c>
      <c r="AD56" s="13" t="str">
        <f t="shared" si="22"/>
        <v/>
      </c>
      <c r="AE56" s="13" t="str">
        <f t="shared" si="22"/>
        <v/>
      </c>
      <c r="AF56" s="13" t="str">
        <f t="shared" si="22"/>
        <v/>
      </c>
      <c r="AG56" s="13" t="str">
        <f t="shared" si="22"/>
        <v/>
      </c>
      <c r="AH56" s="13" t="str">
        <f t="shared" si="22"/>
        <v/>
      </c>
      <c r="AI56" s="13" t="str">
        <f t="shared" si="22"/>
        <v/>
      </c>
      <c r="AJ56" s="13" t="str">
        <f t="shared" si="21"/>
        <v/>
      </c>
      <c r="AK56" s="13" t="str">
        <f t="shared" si="21"/>
        <v/>
      </c>
      <c r="AL56" s="13" t="str">
        <f t="shared" si="21"/>
        <v/>
      </c>
      <c r="AM56" s="13" t="str">
        <f t="shared" si="21"/>
        <v/>
      </c>
      <c r="AN56" s="13" t="str">
        <f t="shared" si="21"/>
        <v/>
      </c>
      <c r="AO56" s="13" t="str">
        <f t="shared" si="21"/>
        <v/>
      </c>
      <c r="AP56" s="13" t="str">
        <f t="shared" si="21"/>
        <v/>
      </c>
      <c r="AQ56" s="13" t="str">
        <f t="shared" si="21"/>
        <v/>
      </c>
    </row>
    <row r="57" spans="1:43" ht="18.75" customHeight="1" x14ac:dyDescent="0.15">
      <c r="A57" s="350"/>
      <c r="B57" s="350"/>
      <c r="C57" s="350"/>
      <c r="D57" s="350"/>
      <c r="E57" s="350"/>
      <c r="K57" s="13" t="s">
        <v>728</v>
      </c>
      <c r="L57" s="13" t="str">
        <f>仕様書作成!CJ69</f>
        <v>SY30M-39-1A-N3</v>
      </c>
      <c r="M57" s="13" t="str">
        <f>仕様書作成!CM69</f>
        <v/>
      </c>
      <c r="N57" s="13" t="str">
        <f t="shared" si="18"/>
        <v/>
      </c>
      <c r="T57" s="13" t="str">
        <f t="shared" si="22"/>
        <v/>
      </c>
      <c r="U57" s="13" t="str">
        <f t="shared" si="22"/>
        <v/>
      </c>
      <c r="V57" s="13" t="str">
        <f t="shared" si="22"/>
        <v/>
      </c>
      <c r="W57" s="13" t="str">
        <f t="shared" si="22"/>
        <v/>
      </c>
      <c r="X57" s="13" t="str">
        <f t="shared" si="22"/>
        <v/>
      </c>
      <c r="Y57" s="13" t="str">
        <f t="shared" si="22"/>
        <v/>
      </c>
      <c r="Z57" s="13" t="str">
        <f t="shared" si="22"/>
        <v/>
      </c>
      <c r="AA57" s="13" t="str">
        <f t="shared" si="22"/>
        <v/>
      </c>
      <c r="AB57" s="13" t="str">
        <f t="shared" si="22"/>
        <v/>
      </c>
      <c r="AC57" s="13" t="str">
        <f t="shared" si="22"/>
        <v/>
      </c>
      <c r="AD57" s="13" t="str">
        <f t="shared" si="22"/>
        <v/>
      </c>
      <c r="AE57" s="13" t="str">
        <f t="shared" si="22"/>
        <v/>
      </c>
      <c r="AF57" s="13" t="str">
        <f t="shared" si="22"/>
        <v/>
      </c>
      <c r="AG57" s="13" t="str">
        <f t="shared" si="22"/>
        <v/>
      </c>
      <c r="AH57" s="13" t="str">
        <f t="shared" si="22"/>
        <v/>
      </c>
      <c r="AI57" s="13" t="str">
        <f t="shared" si="22"/>
        <v/>
      </c>
      <c r="AJ57" s="13" t="str">
        <f t="shared" si="21"/>
        <v/>
      </c>
      <c r="AK57" s="13" t="str">
        <f t="shared" si="21"/>
        <v/>
      </c>
      <c r="AL57" s="13" t="str">
        <f t="shared" si="21"/>
        <v/>
      </c>
      <c r="AM57" s="13" t="str">
        <f t="shared" si="21"/>
        <v/>
      </c>
      <c r="AN57" s="13" t="str">
        <f t="shared" si="21"/>
        <v/>
      </c>
      <c r="AO57" s="13" t="str">
        <f t="shared" si="21"/>
        <v/>
      </c>
      <c r="AP57" s="13" t="str">
        <f t="shared" si="21"/>
        <v/>
      </c>
      <c r="AQ57" s="13" t="str">
        <f t="shared" si="21"/>
        <v/>
      </c>
    </row>
    <row r="58" spans="1:43" ht="18.75" customHeight="1" x14ac:dyDescent="0.15">
      <c r="A58" s="350"/>
      <c r="B58" s="350"/>
      <c r="C58" s="350"/>
      <c r="D58" s="350"/>
      <c r="E58" s="350"/>
      <c r="K58" s="13" t="s">
        <v>729</v>
      </c>
      <c r="L58" s="13" t="str">
        <f>仕様書作成!CJ70</f>
        <v>SY30M-39-1A-N7</v>
      </c>
      <c r="M58" s="13" t="str">
        <f>仕様書作成!CM70</f>
        <v/>
      </c>
      <c r="N58" s="13" t="str">
        <f t="shared" si="18"/>
        <v/>
      </c>
      <c r="T58" s="13" t="str">
        <f t="shared" si="22"/>
        <v/>
      </c>
      <c r="U58" s="13" t="str">
        <f t="shared" si="22"/>
        <v/>
      </c>
      <c r="V58" s="13" t="str">
        <f t="shared" si="22"/>
        <v/>
      </c>
      <c r="W58" s="13" t="str">
        <f t="shared" si="22"/>
        <v/>
      </c>
      <c r="X58" s="13" t="str">
        <f t="shared" si="22"/>
        <v/>
      </c>
      <c r="Y58" s="13" t="str">
        <f t="shared" si="22"/>
        <v/>
      </c>
      <c r="Z58" s="13" t="str">
        <f t="shared" si="22"/>
        <v/>
      </c>
      <c r="AA58" s="13" t="str">
        <f t="shared" si="22"/>
        <v/>
      </c>
      <c r="AB58" s="13" t="str">
        <f t="shared" si="22"/>
        <v/>
      </c>
      <c r="AC58" s="13" t="str">
        <f t="shared" si="22"/>
        <v/>
      </c>
      <c r="AD58" s="13" t="str">
        <f t="shared" si="22"/>
        <v/>
      </c>
      <c r="AE58" s="13" t="str">
        <f t="shared" si="22"/>
        <v/>
      </c>
      <c r="AF58" s="13" t="str">
        <f t="shared" si="22"/>
        <v/>
      </c>
      <c r="AG58" s="13" t="str">
        <f t="shared" si="22"/>
        <v/>
      </c>
      <c r="AH58" s="13" t="str">
        <f t="shared" si="22"/>
        <v/>
      </c>
      <c r="AI58" s="13" t="str">
        <f t="shared" si="22"/>
        <v/>
      </c>
      <c r="AJ58" s="13" t="str">
        <f t="shared" si="21"/>
        <v/>
      </c>
      <c r="AK58" s="13" t="str">
        <f t="shared" si="21"/>
        <v/>
      </c>
      <c r="AL58" s="13" t="str">
        <f t="shared" si="21"/>
        <v/>
      </c>
      <c r="AM58" s="13" t="str">
        <f t="shared" si="21"/>
        <v/>
      </c>
      <c r="AN58" s="13" t="str">
        <f t="shared" si="21"/>
        <v/>
      </c>
      <c r="AO58" s="13" t="str">
        <f t="shared" si="21"/>
        <v/>
      </c>
      <c r="AP58" s="13" t="str">
        <f t="shared" si="21"/>
        <v/>
      </c>
      <c r="AQ58" s="13" t="str">
        <f t="shared" si="21"/>
        <v/>
      </c>
    </row>
    <row r="59" spans="1:43" ht="18.75" customHeight="1" x14ac:dyDescent="0.15">
      <c r="A59" s="350"/>
      <c r="B59" s="350"/>
      <c r="C59" s="350"/>
      <c r="D59" s="350"/>
      <c r="E59" s="350"/>
      <c r="K59" s="13" t="s">
        <v>730</v>
      </c>
      <c r="L59" s="13" t="str">
        <f>仕様書作成!CJ71</f>
        <v>SY30M-39-2A-L4</v>
      </c>
      <c r="M59" s="13" t="str">
        <f>仕様書作成!CM71</f>
        <v/>
      </c>
      <c r="N59" s="13" t="str">
        <f t="shared" si="18"/>
        <v/>
      </c>
      <c r="T59" s="13" t="str">
        <f t="shared" si="22"/>
        <v/>
      </c>
      <c r="U59" s="13" t="str">
        <f t="shared" si="22"/>
        <v/>
      </c>
      <c r="V59" s="13" t="str">
        <f t="shared" si="22"/>
        <v/>
      </c>
      <c r="W59" s="13" t="str">
        <f t="shared" si="22"/>
        <v/>
      </c>
      <c r="X59" s="13" t="str">
        <f t="shared" si="22"/>
        <v/>
      </c>
      <c r="Y59" s="13" t="str">
        <f t="shared" si="22"/>
        <v/>
      </c>
      <c r="Z59" s="13" t="str">
        <f t="shared" si="22"/>
        <v/>
      </c>
      <c r="AA59" s="13" t="str">
        <f t="shared" si="22"/>
        <v/>
      </c>
      <c r="AB59" s="13" t="str">
        <f t="shared" si="22"/>
        <v/>
      </c>
      <c r="AC59" s="13" t="str">
        <f t="shared" si="22"/>
        <v/>
      </c>
      <c r="AD59" s="13" t="str">
        <f t="shared" si="22"/>
        <v/>
      </c>
      <c r="AE59" s="13" t="str">
        <f t="shared" si="22"/>
        <v/>
      </c>
      <c r="AF59" s="13" t="str">
        <f t="shared" si="22"/>
        <v/>
      </c>
      <c r="AG59" s="13" t="str">
        <f t="shared" si="22"/>
        <v/>
      </c>
      <c r="AH59" s="13" t="str">
        <f t="shared" si="22"/>
        <v/>
      </c>
      <c r="AI59" s="13" t="str">
        <f t="shared" si="22"/>
        <v/>
      </c>
      <c r="AJ59" s="13" t="str">
        <f t="shared" si="21"/>
        <v/>
      </c>
      <c r="AK59" s="13" t="str">
        <f t="shared" si="21"/>
        <v/>
      </c>
      <c r="AL59" s="13" t="str">
        <f t="shared" si="21"/>
        <v/>
      </c>
      <c r="AM59" s="13" t="str">
        <f t="shared" si="21"/>
        <v/>
      </c>
      <c r="AN59" s="13" t="str">
        <f t="shared" si="21"/>
        <v/>
      </c>
      <c r="AO59" s="13" t="str">
        <f t="shared" si="21"/>
        <v/>
      </c>
      <c r="AP59" s="13" t="str">
        <f t="shared" si="21"/>
        <v/>
      </c>
      <c r="AQ59" s="13" t="str">
        <f t="shared" si="21"/>
        <v/>
      </c>
    </row>
    <row r="60" spans="1:43" ht="18.75" customHeight="1" x14ac:dyDescent="0.15">
      <c r="A60" s="350"/>
      <c r="B60" s="350"/>
      <c r="C60" s="350"/>
      <c r="D60" s="350"/>
      <c r="E60" s="350"/>
      <c r="K60" s="13" t="s">
        <v>731</v>
      </c>
      <c r="L60" s="13" t="str">
        <f>仕様書作成!CJ72</f>
        <v>SY30M-39-2A-L6</v>
      </c>
      <c r="M60" s="13" t="str">
        <f>仕様書作成!CM72</f>
        <v/>
      </c>
      <c r="N60" s="13" t="str">
        <f t="shared" si="18"/>
        <v/>
      </c>
      <c r="T60" s="13" t="str">
        <f t="shared" si="22"/>
        <v/>
      </c>
      <c r="U60" s="13" t="str">
        <f t="shared" si="22"/>
        <v/>
      </c>
      <c r="V60" s="13" t="str">
        <f t="shared" si="22"/>
        <v/>
      </c>
      <c r="W60" s="13" t="str">
        <f t="shared" si="22"/>
        <v/>
      </c>
      <c r="X60" s="13" t="str">
        <f t="shared" si="22"/>
        <v/>
      </c>
      <c r="Y60" s="13" t="str">
        <f t="shared" si="22"/>
        <v/>
      </c>
      <c r="Z60" s="13" t="str">
        <f t="shared" si="22"/>
        <v/>
      </c>
      <c r="AA60" s="13" t="str">
        <f t="shared" si="22"/>
        <v/>
      </c>
      <c r="AB60" s="13" t="str">
        <f t="shared" si="22"/>
        <v/>
      </c>
      <c r="AC60" s="13" t="str">
        <f t="shared" si="22"/>
        <v/>
      </c>
      <c r="AD60" s="13" t="str">
        <f t="shared" si="22"/>
        <v/>
      </c>
      <c r="AE60" s="13" t="str">
        <f t="shared" si="22"/>
        <v/>
      </c>
      <c r="AF60" s="13" t="str">
        <f t="shared" si="22"/>
        <v/>
      </c>
      <c r="AG60" s="13" t="str">
        <f t="shared" si="22"/>
        <v/>
      </c>
      <c r="AH60" s="13" t="str">
        <f t="shared" si="22"/>
        <v/>
      </c>
      <c r="AI60" s="13" t="str">
        <f t="shared" si="22"/>
        <v/>
      </c>
      <c r="AJ60" s="13" t="str">
        <f t="shared" si="21"/>
        <v/>
      </c>
      <c r="AK60" s="13" t="str">
        <f t="shared" si="21"/>
        <v/>
      </c>
      <c r="AL60" s="13" t="str">
        <f t="shared" si="21"/>
        <v/>
      </c>
      <c r="AM60" s="13" t="str">
        <f t="shared" si="21"/>
        <v/>
      </c>
      <c r="AN60" s="13" t="str">
        <f t="shared" si="21"/>
        <v/>
      </c>
      <c r="AO60" s="13" t="str">
        <f t="shared" si="21"/>
        <v/>
      </c>
      <c r="AP60" s="13" t="str">
        <f t="shared" si="21"/>
        <v/>
      </c>
      <c r="AQ60" s="13" t="str">
        <f t="shared" si="21"/>
        <v/>
      </c>
    </row>
    <row r="61" spans="1:43" ht="18.75" customHeight="1" x14ac:dyDescent="0.15">
      <c r="A61" s="350"/>
      <c r="B61" s="350"/>
      <c r="C61" s="350"/>
      <c r="D61" s="350"/>
      <c r="E61" s="350"/>
      <c r="K61" s="13" t="s">
        <v>732</v>
      </c>
      <c r="L61" s="13" t="str">
        <f>仕様書作成!CJ73</f>
        <v>SY30M-39-2A-LN3</v>
      </c>
      <c r="M61" s="13" t="str">
        <f>仕様書作成!CM73</f>
        <v/>
      </c>
      <c r="N61" s="13" t="str">
        <f t="shared" si="18"/>
        <v/>
      </c>
      <c r="T61" s="13" t="str">
        <f t="shared" si="22"/>
        <v/>
      </c>
      <c r="U61" s="13" t="str">
        <f t="shared" si="22"/>
        <v/>
      </c>
      <c r="V61" s="13" t="str">
        <f t="shared" si="22"/>
        <v/>
      </c>
      <c r="W61" s="13" t="str">
        <f t="shared" si="22"/>
        <v/>
      </c>
      <c r="X61" s="13" t="str">
        <f t="shared" si="22"/>
        <v/>
      </c>
      <c r="Y61" s="13" t="str">
        <f t="shared" si="22"/>
        <v/>
      </c>
      <c r="Z61" s="13" t="str">
        <f t="shared" si="22"/>
        <v/>
      </c>
      <c r="AA61" s="13" t="str">
        <f t="shared" si="22"/>
        <v/>
      </c>
      <c r="AB61" s="13" t="str">
        <f t="shared" si="22"/>
        <v/>
      </c>
      <c r="AC61" s="13" t="str">
        <f t="shared" si="22"/>
        <v/>
      </c>
      <c r="AD61" s="13" t="str">
        <f t="shared" si="22"/>
        <v/>
      </c>
      <c r="AE61" s="13" t="str">
        <f t="shared" si="22"/>
        <v/>
      </c>
      <c r="AF61" s="13" t="str">
        <f t="shared" si="22"/>
        <v/>
      </c>
      <c r="AG61" s="13" t="str">
        <f t="shared" si="22"/>
        <v/>
      </c>
      <c r="AH61" s="13" t="str">
        <f t="shared" si="22"/>
        <v/>
      </c>
      <c r="AI61" s="13" t="str">
        <f t="shared" si="22"/>
        <v/>
      </c>
      <c r="AJ61" s="13" t="str">
        <f t="shared" si="21"/>
        <v/>
      </c>
      <c r="AK61" s="13" t="str">
        <f t="shared" si="21"/>
        <v/>
      </c>
      <c r="AL61" s="13" t="str">
        <f t="shared" si="21"/>
        <v/>
      </c>
      <c r="AM61" s="13" t="str">
        <f t="shared" si="21"/>
        <v/>
      </c>
      <c r="AN61" s="13" t="str">
        <f t="shared" si="21"/>
        <v/>
      </c>
      <c r="AO61" s="13" t="str">
        <f t="shared" si="21"/>
        <v/>
      </c>
      <c r="AP61" s="13" t="str">
        <f t="shared" si="21"/>
        <v/>
      </c>
      <c r="AQ61" s="13" t="str">
        <f t="shared" si="21"/>
        <v/>
      </c>
    </row>
    <row r="62" spans="1:43" ht="18.75" customHeight="1" x14ac:dyDescent="0.15">
      <c r="A62" s="350"/>
      <c r="B62" s="350"/>
      <c r="C62" s="350"/>
      <c r="D62" s="350"/>
      <c r="E62" s="350"/>
      <c r="J62" s="390"/>
      <c r="K62" s="13" t="s">
        <v>733</v>
      </c>
      <c r="L62" s="13" t="str">
        <f>仕様書作成!CJ74</f>
        <v>SY30M-39-2A-LN7</v>
      </c>
      <c r="M62" s="13" t="str">
        <f>仕様書作成!CM74</f>
        <v/>
      </c>
      <c r="N62" s="13" t="str">
        <f t="shared" si="18"/>
        <v/>
      </c>
      <c r="T62" s="13" t="str">
        <f t="shared" si="22"/>
        <v/>
      </c>
      <c r="U62" s="13" t="str">
        <f t="shared" si="22"/>
        <v/>
      </c>
      <c r="V62" s="13" t="str">
        <f t="shared" si="22"/>
        <v/>
      </c>
      <c r="W62" s="13" t="str">
        <f t="shared" si="22"/>
        <v/>
      </c>
      <c r="X62" s="13" t="str">
        <f t="shared" si="22"/>
        <v/>
      </c>
      <c r="Y62" s="13" t="str">
        <f t="shared" si="22"/>
        <v/>
      </c>
      <c r="Z62" s="13" t="str">
        <f t="shared" si="22"/>
        <v/>
      </c>
      <c r="AA62" s="13" t="str">
        <f t="shared" si="22"/>
        <v/>
      </c>
      <c r="AB62" s="13" t="str">
        <f t="shared" si="22"/>
        <v/>
      </c>
      <c r="AC62" s="13" t="str">
        <f t="shared" si="22"/>
        <v/>
      </c>
      <c r="AD62" s="13" t="str">
        <f t="shared" si="22"/>
        <v/>
      </c>
      <c r="AE62" s="13" t="str">
        <f t="shared" si="22"/>
        <v/>
      </c>
      <c r="AF62" s="13" t="str">
        <f t="shared" si="22"/>
        <v/>
      </c>
      <c r="AG62" s="13" t="str">
        <f t="shared" si="22"/>
        <v/>
      </c>
      <c r="AH62" s="13" t="str">
        <f t="shared" si="22"/>
        <v/>
      </c>
      <c r="AI62" s="13" t="str">
        <f t="shared" si="22"/>
        <v/>
      </c>
      <c r="AJ62" s="13" t="str">
        <f t="shared" si="21"/>
        <v/>
      </c>
      <c r="AK62" s="13" t="str">
        <f t="shared" si="21"/>
        <v/>
      </c>
      <c r="AL62" s="13" t="str">
        <f t="shared" si="21"/>
        <v/>
      </c>
      <c r="AM62" s="13" t="str">
        <f t="shared" si="21"/>
        <v/>
      </c>
      <c r="AN62" s="13" t="str">
        <f t="shared" si="21"/>
        <v/>
      </c>
      <c r="AO62" s="13" t="str">
        <f t="shared" si="21"/>
        <v/>
      </c>
      <c r="AP62" s="13" t="str">
        <f t="shared" si="21"/>
        <v/>
      </c>
      <c r="AQ62" s="13" t="str">
        <f t="shared" si="21"/>
        <v/>
      </c>
    </row>
    <row r="63" spans="1:43" ht="18.75" customHeight="1" x14ac:dyDescent="0.15">
      <c r="A63" s="350"/>
      <c r="B63" s="350"/>
      <c r="C63" s="350"/>
      <c r="D63" s="350"/>
      <c r="E63" s="350"/>
      <c r="J63" s="390"/>
      <c r="K63" s="13" t="s">
        <v>734</v>
      </c>
      <c r="L63" s="13" t="str">
        <f>仕様書作成!CJ75</f>
        <v>SY30M-39-3A-L4</v>
      </c>
      <c r="M63" s="13" t="str">
        <f>仕様書作成!CM75</f>
        <v/>
      </c>
      <c r="N63" s="13" t="str">
        <f t="shared" si="18"/>
        <v/>
      </c>
      <c r="T63" s="13" t="str">
        <f t="shared" si="22"/>
        <v/>
      </c>
      <c r="U63" s="13" t="str">
        <f t="shared" si="22"/>
        <v/>
      </c>
      <c r="V63" s="13" t="str">
        <f t="shared" si="22"/>
        <v/>
      </c>
      <c r="W63" s="13" t="str">
        <f t="shared" si="22"/>
        <v/>
      </c>
      <c r="X63" s="13" t="str">
        <f t="shared" si="22"/>
        <v/>
      </c>
      <c r="Y63" s="13" t="str">
        <f t="shared" si="22"/>
        <v/>
      </c>
      <c r="Z63" s="13" t="str">
        <f t="shared" si="22"/>
        <v/>
      </c>
      <c r="AA63" s="13" t="str">
        <f t="shared" si="22"/>
        <v/>
      </c>
      <c r="AB63" s="13" t="str">
        <f t="shared" si="22"/>
        <v/>
      </c>
      <c r="AC63" s="13" t="str">
        <f t="shared" si="22"/>
        <v/>
      </c>
      <c r="AD63" s="13" t="str">
        <f t="shared" si="22"/>
        <v/>
      </c>
      <c r="AE63" s="13" t="str">
        <f t="shared" si="22"/>
        <v/>
      </c>
      <c r="AF63" s="13" t="str">
        <f t="shared" si="22"/>
        <v/>
      </c>
      <c r="AG63" s="13" t="str">
        <f t="shared" si="22"/>
        <v/>
      </c>
      <c r="AH63" s="13" t="str">
        <f t="shared" si="22"/>
        <v/>
      </c>
      <c r="AI63" s="13" t="str">
        <f t="shared" si="22"/>
        <v/>
      </c>
      <c r="AJ63" s="13" t="str">
        <f t="shared" si="21"/>
        <v/>
      </c>
      <c r="AK63" s="13" t="str">
        <f t="shared" si="21"/>
        <v/>
      </c>
      <c r="AL63" s="13" t="str">
        <f t="shared" si="21"/>
        <v/>
      </c>
      <c r="AM63" s="13" t="str">
        <f t="shared" si="21"/>
        <v/>
      </c>
      <c r="AN63" s="13" t="str">
        <f t="shared" si="21"/>
        <v/>
      </c>
      <c r="AO63" s="13" t="str">
        <f t="shared" si="21"/>
        <v/>
      </c>
      <c r="AP63" s="13" t="str">
        <f t="shared" si="21"/>
        <v/>
      </c>
      <c r="AQ63" s="13" t="str">
        <f t="shared" si="21"/>
        <v/>
      </c>
    </row>
    <row r="64" spans="1:43" ht="18.75" customHeight="1" x14ac:dyDescent="0.15">
      <c r="A64" s="350"/>
      <c r="B64" s="350"/>
      <c r="C64" s="350"/>
      <c r="D64" s="350"/>
      <c r="E64" s="350"/>
      <c r="J64" s="390"/>
      <c r="K64" s="13" t="s">
        <v>735</v>
      </c>
      <c r="L64" s="13" t="str">
        <f>仕様書作成!CJ76</f>
        <v>SY30M-39-3A-L6</v>
      </c>
      <c r="M64" s="13" t="str">
        <f>仕様書作成!CM76</f>
        <v/>
      </c>
      <c r="N64" s="13" t="str">
        <f t="shared" si="18"/>
        <v/>
      </c>
      <c r="T64" s="13" t="str">
        <f t="shared" si="22"/>
        <v/>
      </c>
      <c r="U64" s="13" t="str">
        <f t="shared" si="22"/>
        <v/>
      </c>
      <c r="V64" s="13" t="str">
        <f t="shared" si="22"/>
        <v/>
      </c>
      <c r="W64" s="13" t="str">
        <f t="shared" si="22"/>
        <v/>
      </c>
      <c r="X64" s="13" t="str">
        <f t="shared" si="22"/>
        <v/>
      </c>
      <c r="Y64" s="13" t="str">
        <f t="shared" si="22"/>
        <v/>
      </c>
      <c r="Z64" s="13" t="str">
        <f t="shared" si="22"/>
        <v/>
      </c>
      <c r="AA64" s="13" t="str">
        <f t="shared" si="22"/>
        <v/>
      </c>
      <c r="AB64" s="13" t="str">
        <f t="shared" si="22"/>
        <v/>
      </c>
      <c r="AC64" s="13" t="str">
        <f t="shared" si="22"/>
        <v/>
      </c>
      <c r="AD64" s="13" t="str">
        <f t="shared" si="22"/>
        <v/>
      </c>
      <c r="AE64" s="13" t="str">
        <f t="shared" si="22"/>
        <v/>
      </c>
      <c r="AF64" s="13" t="str">
        <f t="shared" si="22"/>
        <v/>
      </c>
      <c r="AG64" s="13" t="str">
        <f t="shared" si="22"/>
        <v/>
      </c>
      <c r="AH64" s="13" t="str">
        <f t="shared" si="22"/>
        <v/>
      </c>
      <c r="AI64" s="13" t="str">
        <f t="shared" si="22"/>
        <v/>
      </c>
      <c r="AJ64" s="13" t="str">
        <f t="shared" si="21"/>
        <v/>
      </c>
      <c r="AK64" s="13" t="str">
        <f t="shared" si="21"/>
        <v/>
      </c>
      <c r="AL64" s="13" t="str">
        <f t="shared" si="21"/>
        <v/>
      </c>
      <c r="AM64" s="13" t="str">
        <f t="shared" si="21"/>
        <v/>
      </c>
      <c r="AN64" s="13" t="str">
        <f t="shared" si="21"/>
        <v/>
      </c>
      <c r="AO64" s="13" t="str">
        <f t="shared" si="21"/>
        <v/>
      </c>
      <c r="AP64" s="13" t="str">
        <f t="shared" si="21"/>
        <v/>
      </c>
      <c r="AQ64" s="13" t="str">
        <f t="shared" si="21"/>
        <v/>
      </c>
    </row>
    <row r="65" spans="1:44" ht="12.75" customHeight="1" x14ac:dyDescent="0.15">
      <c r="A65" s="350"/>
      <c r="B65" s="350"/>
      <c r="C65" s="350"/>
      <c r="D65" s="350"/>
      <c r="E65" s="350"/>
      <c r="J65" s="390"/>
      <c r="K65" s="13" t="s">
        <v>736</v>
      </c>
      <c r="L65" s="13" t="str">
        <f>仕様書作成!CJ77</f>
        <v>SY30M-39-3A-LN3</v>
      </c>
      <c r="M65" s="13" t="str">
        <f>仕様書作成!CM77</f>
        <v/>
      </c>
      <c r="N65" s="13" t="str">
        <f t="shared" si="18"/>
        <v/>
      </c>
      <c r="T65" s="13" t="str">
        <f t="shared" si="22"/>
        <v/>
      </c>
      <c r="U65" s="13" t="str">
        <f t="shared" si="22"/>
        <v/>
      </c>
      <c r="V65" s="13" t="str">
        <f t="shared" si="22"/>
        <v/>
      </c>
      <c r="W65" s="13" t="str">
        <f t="shared" si="22"/>
        <v/>
      </c>
      <c r="X65" s="13" t="str">
        <f t="shared" si="22"/>
        <v/>
      </c>
      <c r="Y65" s="13" t="str">
        <f t="shared" si="22"/>
        <v/>
      </c>
      <c r="Z65" s="13" t="str">
        <f t="shared" si="22"/>
        <v/>
      </c>
      <c r="AA65" s="13" t="str">
        <f t="shared" si="22"/>
        <v/>
      </c>
      <c r="AB65" s="13" t="str">
        <f t="shared" si="22"/>
        <v/>
      </c>
      <c r="AC65" s="13" t="str">
        <f t="shared" si="22"/>
        <v/>
      </c>
      <c r="AD65" s="13" t="str">
        <f t="shared" si="22"/>
        <v/>
      </c>
      <c r="AE65" s="13" t="str">
        <f t="shared" si="22"/>
        <v/>
      </c>
      <c r="AF65" s="13" t="str">
        <f t="shared" si="22"/>
        <v/>
      </c>
      <c r="AG65" s="13" t="str">
        <f t="shared" si="22"/>
        <v/>
      </c>
      <c r="AH65" s="13" t="str">
        <f t="shared" si="22"/>
        <v/>
      </c>
      <c r="AI65" s="13" t="str">
        <f t="shared" si="22"/>
        <v/>
      </c>
      <c r="AJ65" s="13" t="str">
        <f t="shared" si="21"/>
        <v/>
      </c>
      <c r="AK65" s="13" t="str">
        <f t="shared" si="21"/>
        <v/>
      </c>
      <c r="AL65" s="13" t="str">
        <f t="shared" si="21"/>
        <v/>
      </c>
      <c r="AM65" s="13" t="str">
        <f t="shared" si="21"/>
        <v/>
      </c>
      <c r="AN65" s="13" t="str">
        <f t="shared" si="21"/>
        <v/>
      </c>
      <c r="AO65" s="13" t="str">
        <f t="shared" si="21"/>
        <v/>
      </c>
      <c r="AP65" s="13" t="str">
        <f t="shared" si="21"/>
        <v/>
      </c>
      <c r="AQ65" s="13" t="str">
        <f t="shared" si="21"/>
        <v/>
      </c>
    </row>
    <row r="66" spans="1:44" ht="12.75" customHeight="1" x14ac:dyDescent="0.15">
      <c r="J66" s="390"/>
      <c r="K66" s="13" t="s">
        <v>737</v>
      </c>
      <c r="L66" s="13" t="str">
        <f>仕様書作成!CJ78</f>
        <v>SY30M-39-3A-LN7</v>
      </c>
      <c r="M66" s="13" t="str">
        <f>仕様書作成!CM78</f>
        <v/>
      </c>
      <c r="N66" s="13" t="str">
        <f t="shared" si="18"/>
        <v/>
      </c>
      <c r="T66" s="13" t="str">
        <f t="shared" si="22"/>
        <v/>
      </c>
      <c r="U66" s="13" t="str">
        <f t="shared" si="22"/>
        <v/>
      </c>
      <c r="V66" s="13" t="str">
        <f t="shared" si="22"/>
        <v/>
      </c>
      <c r="W66" s="13" t="str">
        <f t="shared" si="22"/>
        <v/>
      </c>
      <c r="X66" s="13" t="str">
        <f t="shared" si="22"/>
        <v/>
      </c>
      <c r="Y66" s="13" t="str">
        <f t="shared" si="22"/>
        <v/>
      </c>
      <c r="Z66" s="13" t="str">
        <f t="shared" si="22"/>
        <v/>
      </c>
      <c r="AA66" s="13" t="str">
        <f t="shared" si="22"/>
        <v/>
      </c>
      <c r="AB66" s="13" t="str">
        <f t="shared" si="22"/>
        <v/>
      </c>
      <c r="AC66" s="13" t="str">
        <f t="shared" si="22"/>
        <v/>
      </c>
      <c r="AD66" s="13" t="str">
        <f t="shared" si="22"/>
        <v/>
      </c>
      <c r="AE66" s="13" t="str">
        <f t="shared" si="22"/>
        <v/>
      </c>
      <c r="AF66" s="13" t="str">
        <f t="shared" si="22"/>
        <v/>
      </c>
      <c r="AG66" s="13" t="str">
        <f t="shared" si="22"/>
        <v/>
      </c>
      <c r="AH66" s="13" t="str">
        <f t="shared" si="22"/>
        <v/>
      </c>
      <c r="AI66" s="13" t="str">
        <f t="shared" si="22"/>
        <v/>
      </c>
      <c r="AJ66" s="13" t="str">
        <f t="shared" si="21"/>
        <v/>
      </c>
      <c r="AK66" s="13" t="str">
        <f t="shared" si="21"/>
        <v/>
      </c>
      <c r="AL66" s="13" t="str">
        <f t="shared" si="21"/>
        <v/>
      </c>
      <c r="AM66" s="13" t="str">
        <f t="shared" si="21"/>
        <v/>
      </c>
      <c r="AN66" s="13" t="str">
        <f t="shared" si="21"/>
        <v/>
      </c>
      <c r="AO66" s="13" t="str">
        <f t="shared" si="21"/>
        <v/>
      </c>
      <c r="AP66" s="13" t="str">
        <f t="shared" si="21"/>
        <v/>
      </c>
      <c r="AQ66" s="13" t="str">
        <f t="shared" si="21"/>
        <v/>
      </c>
    </row>
    <row r="67" spans="1:44" ht="12.75" customHeight="1" x14ac:dyDescent="0.15">
      <c r="J67" s="390"/>
      <c r="K67" s="13" t="s">
        <v>190</v>
      </c>
      <c r="L67" s="13" t="s">
        <v>606</v>
      </c>
      <c r="M67" s="13" t="str">
        <f>仕様書作成!AP54</f>
        <v/>
      </c>
      <c r="N67" s="13" t="str">
        <f t="shared" si="18"/>
        <v/>
      </c>
      <c r="T67" s="13" t="str">
        <f t="shared" ref="T67:AQ69" si="23">T192</f>
        <v/>
      </c>
      <c r="U67" s="13" t="str">
        <f t="shared" si="23"/>
        <v/>
      </c>
      <c r="V67" s="13" t="str">
        <f t="shared" si="23"/>
        <v/>
      </c>
      <c r="W67" s="13" t="str">
        <f t="shared" si="23"/>
        <v/>
      </c>
      <c r="X67" s="13" t="str">
        <f t="shared" si="23"/>
        <v/>
      </c>
      <c r="Y67" s="13" t="str">
        <f t="shared" si="23"/>
        <v/>
      </c>
      <c r="Z67" s="13" t="str">
        <f t="shared" si="23"/>
        <v/>
      </c>
      <c r="AA67" s="13" t="str">
        <f t="shared" si="23"/>
        <v/>
      </c>
      <c r="AB67" s="13" t="str">
        <f t="shared" si="23"/>
        <v/>
      </c>
      <c r="AC67" s="13" t="str">
        <f t="shared" si="23"/>
        <v/>
      </c>
      <c r="AD67" s="13" t="str">
        <f t="shared" si="23"/>
        <v/>
      </c>
      <c r="AE67" s="13" t="str">
        <f t="shared" si="23"/>
        <v/>
      </c>
      <c r="AF67" s="13" t="str">
        <f t="shared" si="23"/>
        <v/>
      </c>
      <c r="AG67" s="13" t="str">
        <f t="shared" si="23"/>
        <v/>
      </c>
      <c r="AH67" s="13" t="str">
        <f t="shared" si="23"/>
        <v/>
      </c>
      <c r="AI67" s="13" t="str">
        <f t="shared" si="23"/>
        <v/>
      </c>
      <c r="AJ67" s="13" t="str">
        <f t="shared" si="23"/>
        <v/>
      </c>
      <c r="AK67" s="13" t="str">
        <f t="shared" si="23"/>
        <v/>
      </c>
      <c r="AL67" s="13" t="str">
        <f t="shared" si="23"/>
        <v/>
      </c>
      <c r="AM67" s="13" t="str">
        <f t="shared" si="23"/>
        <v/>
      </c>
      <c r="AN67" s="13" t="str">
        <f t="shared" si="23"/>
        <v/>
      </c>
      <c r="AO67" s="13" t="str">
        <f t="shared" si="23"/>
        <v/>
      </c>
      <c r="AP67" s="13" t="str">
        <f t="shared" si="23"/>
        <v/>
      </c>
      <c r="AQ67" s="13" t="str">
        <f t="shared" si="23"/>
        <v/>
      </c>
    </row>
    <row r="68" spans="1:44" ht="12.75" customHeight="1" x14ac:dyDescent="0.15">
      <c r="J68" s="390"/>
      <c r="K68" s="13" t="s">
        <v>191</v>
      </c>
      <c r="L68" s="13" t="s">
        <v>607</v>
      </c>
      <c r="M68" s="13" t="str">
        <f>仕様書作成!AP56</f>
        <v/>
      </c>
      <c r="N68" s="13" t="str">
        <f t="shared" si="18"/>
        <v/>
      </c>
      <c r="T68" s="13" t="str">
        <f t="shared" si="23"/>
        <v/>
      </c>
      <c r="U68" s="13" t="str">
        <f t="shared" si="23"/>
        <v/>
      </c>
      <c r="V68" s="13" t="str">
        <f t="shared" si="23"/>
        <v/>
      </c>
      <c r="W68" s="13" t="str">
        <f t="shared" si="23"/>
        <v/>
      </c>
      <c r="X68" s="13" t="str">
        <f t="shared" si="23"/>
        <v/>
      </c>
      <c r="Y68" s="13" t="str">
        <f t="shared" si="23"/>
        <v/>
      </c>
      <c r="Z68" s="13" t="str">
        <f t="shared" si="23"/>
        <v/>
      </c>
      <c r="AA68" s="13" t="str">
        <f t="shared" si="23"/>
        <v/>
      </c>
      <c r="AB68" s="13" t="str">
        <f t="shared" si="23"/>
        <v/>
      </c>
      <c r="AC68" s="13" t="str">
        <f t="shared" si="23"/>
        <v/>
      </c>
      <c r="AD68" s="13" t="str">
        <f t="shared" si="23"/>
        <v/>
      </c>
      <c r="AE68" s="13" t="str">
        <f t="shared" si="23"/>
        <v/>
      </c>
      <c r="AF68" s="13" t="str">
        <f t="shared" si="23"/>
        <v/>
      </c>
      <c r="AG68" s="13" t="str">
        <f t="shared" si="23"/>
        <v/>
      </c>
      <c r="AH68" s="13" t="str">
        <f t="shared" si="23"/>
        <v/>
      </c>
      <c r="AI68" s="13" t="str">
        <f t="shared" si="23"/>
        <v/>
      </c>
      <c r="AJ68" s="13" t="str">
        <f t="shared" si="23"/>
        <v/>
      </c>
      <c r="AK68" s="13" t="str">
        <f t="shared" si="23"/>
        <v/>
      </c>
      <c r="AL68" s="13" t="str">
        <f t="shared" si="23"/>
        <v/>
      </c>
      <c r="AM68" s="13" t="str">
        <f t="shared" si="23"/>
        <v/>
      </c>
      <c r="AN68" s="13" t="str">
        <f t="shared" si="23"/>
        <v/>
      </c>
      <c r="AO68" s="13" t="str">
        <f t="shared" si="23"/>
        <v/>
      </c>
      <c r="AP68" s="13" t="str">
        <f t="shared" si="23"/>
        <v/>
      </c>
      <c r="AQ68" s="13" t="str">
        <f t="shared" si="23"/>
        <v/>
      </c>
    </row>
    <row r="69" spans="1:44" ht="12.75" customHeight="1" x14ac:dyDescent="0.15">
      <c r="J69" s="390"/>
      <c r="K69" s="13" t="s">
        <v>235</v>
      </c>
      <c r="L69" s="13" t="s">
        <v>618</v>
      </c>
      <c r="M69" s="13" t="str">
        <f>仕様書作成!AP66</f>
        <v/>
      </c>
      <c r="N69" s="13" t="str">
        <f t="shared" si="18"/>
        <v/>
      </c>
      <c r="T69" s="13" t="str">
        <f t="shared" si="23"/>
        <v/>
      </c>
      <c r="U69" s="13" t="str">
        <f t="shared" si="23"/>
        <v/>
      </c>
      <c r="V69" s="13" t="str">
        <f t="shared" si="23"/>
        <v/>
      </c>
      <c r="W69" s="13" t="str">
        <f t="shared" si="23"/>
        <v/>
      </c>
      <c r="X69" s="13" t="str">
        <f t="shared" si="23"/>
        <v/>
      </c>
      <c r="Y69" s="13" t="str">
        <f t="shared" si="23"/>
        <v/>
      </c>
      <c r="Z69" s="13" t="str">
        <f t="shared" si="23"/>
        <v/>
      </c>
      <c r="AA69" s="13" t="str">
        <f t="shared" si="23"/>
        <v/>
      </c>
      <c r="AB69" s="13" t="str">
        <f t="shared" si="23"/>
        <v/>
      </c>
      <c r="AC69" s="13" t="str">
        <f t="shared" si="23"/>
        <v/>
      </c>
      <c r="AD69" s="13" t="str">
        <f t="shared" si="23"/>
        <v/>
      </c>
      <c r="AE69" s="13" t="str">
        <f t="shared" si="23"/>
        <v/>
      </c>
      <c r="AF69" s="13" t="str">
        <f t="shared" si="23"/>
        <v/>
      </c>
      <c r="AG69" s="13" t="str">
        <f t="shared" si="23"/>
        <v/>
      </c>
      <c r="AH69" s="13" t="str">
        <f t="shared" si="23"/>
        <v/>
      </c>
      <c r="AI69" s="13" t="str">
        <f t="shared" si="23"/>
        <v/>
      </c>
      <c r="AJ69" s="13" t="str">
        <f t="shared" si="23"/>
        <v/>
      </c>
      <c r="AK69" s="13" t="str">
        <f t="shared" si="23"/>
        <v/>
      </c>
      <c r="AL69" s="13" t="str">
        <f t="shared" si="23"/>
        <v/>
      </c>
      <c r="AM69" s="13" t="str">
        <f t="shared" si="23"/>
        <v/>
      </c>
      <c r="AN69" s="13" t="str">
        <f t="shared" si="23"/>
        <v/>
      </c>
      <c r="AO69" s="13" t="str">
        <f t="shared" si="23"/>
        <v/>
      </c>
      <c r="AP69" s="13" t="str">
        <f t="shared" si="23"/>
        <v/>
      </c>
      <c r="AQ69" s="13" t="str">
        <f t="shared" si="23"/>
        <v/>
      </c>
    </row>
    <row r="70" spans="1:44" ht="12.75" customHeight="1" x14ac:dyDescent="0.15">
      <c r="J70" s="390"/>
      <c r="K70" s="13" t="s">
        <v>619</v>
      </c>
      <c r="L70" s="13" t="s">
        <v>620</v>
      </c>
      <c r="M70" s="13" t="str">
        <f>仕様書作成!AP67</f>
        <v/>
      </c>
      <c r="N70" s="13" t="str">
        <f t="shared" si="18"/>
        <v/>
      </c>
      <c r="T70" s="13" t="str">
        <f>IF(仕様書作成!K67="→","&gt;","")</f>
        <v/>
      </c>
      <c r="U70" s="13" t="str">
        <f>IF(仕様書作成!L67="→","&gt;","")</f>
        <v/>
      </c>
      <c r="V70" s="13" t="str">
        <f>IF(仕様書作成!M67="→","&gt;","")</f>
        <v/>
      </c>
      <c r="W70" s="13" t="str">
        <f>IF(仕様書作成!N67="→","&gt;","")</f>
        <v/>
      </c>
      <c r="X70" s="13" t="str">
        <f>IF(仕様書作成!O67="→","&gt;","")</f>
        <v/>
      </c>
      <c r="Y70" s="13" t="str">
        <f>IF(仕様書作成!P67="→","&gt;","")</f>
        <v/>
      </c>
      <c r="Z70" s="13" t="str">
        <f>IF(仕様書作成!Q67="→","&gt;","")</f>
        <v/>
      </c>
      <c r="AA70" s="13" t="str">
        <f>IF(仕様書作成!R67="→","&gt;","")</f>
        <v/>
      </c>
      <c r="AB70" s="13" t="str">
        <f>IF(仕様書作成!S67="→","&gt;","")</f>
        <v/>
      </c>
      <c r="AC70" s="13" t="str">
        <f>IF(仕様書作成!T67="→","&gt;","")</f>
        <v/>
      </c>
      <c r="AD70" s="13" t="str">
        <f>IF(仕様書作成!U67="→","&gt;","")</f>
        <v/>
      </c>
      <c r="AE70" s="13" t="str">
        <f>IF(仕様書作成!V67="→","&gt;","")</f>
        <v/>
      </c>
      <c r="AF70" s="13" t="str">
        <f>IF(仕様書作成!W67="→","&gt;","")</f>
        <v/>
      </c>
      <c r="AG70" s="13" t="str">
        <f>IF(仕様書作成!X67="→","&gt;","")</f>
        <v/>
      </c>
      <c r="AH70" s="13" t="str">
        <f>IF(仕様書作成!Y67="→","&gt;","")</f>
        <v/>
      </c>
      <c r="AI70" s="13" t="str">
        <f>IF(仕様書作成!Z67="→","&gt;","")</f>
        <v/>
      </c>
      <c r="AJ70" s="13" t="str">
        <f>IF(仕様書作成!AA67="→","&gt;","")</f>
        <v/>
      </c>
      <c r="AK70" s="13" t="str">
        <f>IF(仕様書作成!AB67="→","&gt;","")</f>
        <v/>
      </c>
      <c r="AL70" s="13" t="str">
        <f>IF(仕様書作成!AC67="→","&gt;","")</f>
        <v/>
      </c>
      <c r="AM70" s="13" t="str">
        <f>IF(仕様書作成!AD67="→","&gt;","")</f>
        <v/>
      </c>
      <c r="AN70" s="13" t="str">
        <f>IF(仕様書作成!AE67="→","&gt;","")</f>
        <v/>
      </c>
      <c r="AO70" s="13" t="str">
        <f>IF(仕様書作成!AF67="→","&gt;","")</f>
        <v/>
      </c>
      <c r="AP70" s="13" t="str">
        <f>IF(仕様書作成!AG67="→","&gt;","")</f>
        <v/>
      </c>
    </row>
    <row r="71" spans="1:44" ht="12.75" customHeight="1" x14ac:dyDescent="0.15">
      <c r="J71" s="390"/>
      <c r="K71" s="13" t="s">
        <v>193</v>
      </c>
      <c r="L71" s="13" t="s">
        <v>738</v>
      </c>
      <c r="M71" s="13" t="str">
        <f>仕様書作成!AP68</f>
        <v/>
      </c>
      <c r="N71" s="13" t="str">
        <f t="shared" si="18"/>
        <v/>
      </c>
      <c r="T71" s="13" t="str">
        <f>IF(仕様書作成!K68="→","&gt;","")</f>
        <v/>
      </c>
      <c r="U71" s="13" t="str">
        <f>IF(仕様書作成!L68="→","&gt;","")</f>
        <v/>
      </c>
      <c r="V71" s="13" t="str">
        <f>IF(仕様書作成!M68="→","&gt;","")</f>
        <v/>
      </c>
      <c r="W71" s="13" t="str">
        <f>IF(仕様書作成!N68="→","&gt;","")</f>
        <v/>
      </c>
      <c r="X71" s="13" t="str">
        <f>IF(仕様書作成!O68="→","&gt;","")</f>
        <v/>
      </c>
      <c r="Y71" s="13" t="str">
        <f>IF(仕様書作成!P68="→","&gt;","")</f>
        <v/>
      </c>
      <c r="Z71" s="13" t="str">
        <f>IF(仕様書作成!Q68="→","&gt;","")</f>
        <v/>
      </c>
      <c r="AA71" s="13" t="str">
        <f>IF(仕様書作成!R68="→","&gt;","")</f>
        <v/>
      </c>
      <c r="AB71" s="13" t="str">
        <f>IF(仕様書作成!S68="→","&gt;","")</f>
        <v/>
      </c>
      <c r="AC71" s="13" t="str">
        <f>IF(仕様書作成!T68="→","&gt;","")</f>
        <v/>
      </c>
      <c r="AD71" s="13" t="str">
        <f>IF(仕様書作成!U68="→","&gt;","")</f>
        <v/>
      </c>
      <c r="AE71" s="13" t="str">
        <f>IF(仕様書作成!V68="→","&gt;","")</f>
        <v/>
      </c>
      <c r="AF71" s="13" t="str">
        <f>IF(仕様書作成!W68="→","&gt;","")</f>
        <v/>
      </c>
      <c r="AG71" s="13" t="str">
        <f>IF(仕様書作成!X68="→","&gt;","")</f>
        <v/>
      </c>
      <c r="AH71" s="13" t="str">
        <f>IF(仕様書作成!Y68="→","&gt;","")</f>
        <v/>
      </c>
      <c r="AI71" s="13" t="str">
        <f>IF(仕様書作成!Z68="→","&gt;","")</f>
        <v/>
      </c>
      <c r="AJ71" s="13" t="str">
        <f>IF(仕様書作成!AA68="→","&gt;","")</f>
        <v/>
      </c>
      <c r="AK71" s="13" t="str">
        <f>IF(仕様書作成!AB68="→","&gt;","")</f>
        <v/>
      </c>
      <c r="AL71" s="13" t="str">
        <f>IF(仕様書作成!AC68="→","&gt;","")</f>
        <v/>
      </c>
      <c r="AM71" s="13" t="str">
        <f>IF(仕様書作成!AD68="→","&gt;","")</f>
        <v/>
      </c>
      <c r="AN71" s="13" t="str">
        <f>IF(仕様書作成!AE68="→","&gt;","")</f>
        <v/>
      </c>
      <c r="AO71" s="13" t="str">
        <f>IF(仕様書作成!AF68="→","&gt;","")</f>
        <v/>
      </c>
      <c r="AP71" s="13" t="str">
        <f>IF(仕様書作成!AG68="→","&gt;","")</f>
        <v/>
      </c>
    </row>
    <row r="72" spans="1:44" ht="12.75" customHeight="1" x14ac:dyDescent="0.15">
      <c r="J72" s="390"/>
      <c r="K72" s="13" t="s">
        <v>739</v>
      </c>
      <c r="L72" s="13" t="str">
        <f>仕様書作成!CJ79</f>
        <v>SY30M-120-1A-C8</v>
      </c>
      <c r="M72" s="13" t="str">
        <f>仕様書作成!CM79</f>
        <v/>
      </c>
      <c r="N72" s="13" t="str">
        <f t="shared" si="18"/>
        <v/>
      </c>
      <c r="T72" s="13" t="str">
        <f t="shared" ref="T72:AP72" si="24">IF(T$185=$L$72,"&gt;","")</f>
        <v/>
      </c>
      <c r="U72" s="13" t="str">
        <f t="shared" si="24"/>
        <v/>
      </c>
      <c r="V72" s="13" t="str">
        <f t="shared" si="24"/>
        <v/>
      </c>
      <c r="W72" s="13" t="str">
        <f t="shared" si="24"/>
        <v/>
      </c>
      <c r="X72" s="13" t="str">
        <f t="shared" si="24"/>
        <v/>
      </c>
      <c r="Y72" s="13" t="str">
        <f t="shared" si="24"/>
        <v/>
      </c>
      <c r="Z72" s="13" t="str">
        <f t="shared" si="24"/>
        <v/>
      </c>
      <c r="AA72" s="13" t="str">
        <f t="shared" si="24"/>
        <v/>
      </c>
      <c r="AB72" s="13" t="str">
        <f t="shared" si="24"/>
        <v/>
      </c>
      <c r="AC72" s="13" t="str">
        <f t="shared" si="24"/>
        <v/>
      </c>
      <c r="AD72" s="13" t="str">
        <f t="shared" si="24"/>
        <v/>
      </c>
      <c r="AE72" s="13" t="str">
        <f t="shared" si="24"/>
        <v/>
      </c>
      <c r="AF72" s="13" t="str">
        <f t="shared" si="24"/>
        <v/>
      </c>
      <c r="AG72" s="13" t="str">
        <f t="shared" si="24"/>
        <v/>
      </c>
      <c r="AH72" s="13" t="str">
        <f t="shared" si="24"/>
        <v/>
      </c>
      <c r="AI72" s="13" t="str">
        <f t="shared" si="24"/>
        <v/>
      </c>
      <c r="AJ72" s="13" t="str">
        <f t="shared" si="24"/>
        <v/>
      </c>
      <c r="AK72" s="13" t="str">
        <f t="shared" si="24"/>
        <v/>
      </c>
      <c r="AL72" s="13" t="str">
        <f t="shared" si="24"/>
        <v/>
      </c>
      <c r="AM72" s="13" t="str">
        <f t="shared" si="24"/>
        <v/>
      </c>
      <c r="AN72" s="13" t="str">
        <f t="shared" si="24"/>
        <v/>
      </c>
      <c r="AO72" s="13" t="str">
        <f t="shared" si="24"/>
        <v/>
      </c>
      <c r="AP72" s="13" t="str">
        <f t="shared" si="24"/>
        <v/>
      </c>
    </row>
    <row r="73" spans="1:44" ht="12.75" customHeight="1" x14ac:dyDescent="0.15">
      <c r="J73" s="390"/>
      <c r="K73" s="13" t="s">
        <v>740</v>
      </c>
      <c r="L73" s="13" t="str">
        <f>仕様書作成!CJ80</f>
        <v>SY30M-120-1A-N9</v>
      </c>
      <c r="M73" s="13" t="str">
        <f>仕様書作成!CM80</f>
        <v/>
      </c>
      <c r="N73" s="13" t="str">
        <f t="shared" si="18"/>
        <v/>
      </c>
      <c r="T73" s="13" t="str">
        <f t="shared" ref="T73:AP73" si="25">IF(T$185=$L$73,"&gt;","")</f>
        <v/>
      </c>
      <c r="U73" s="13" t="str">
        <f t="shared" si="25"/>
        <v/>
      </c>
      <c r="V73" s="13" t="str">
        <f t="shared" si="25"/>
        <v/>
      </c>
      <c r="W73" s="13" t="str">
        <f t="shared" si="25"/>
        <v/>
      </c>
      <c r="X73" s="13" t="str">
        <f t="shared" si="25"/>
        <v/>
      </c>
      <c r="Y73" s="13" t="str">
        <f t="shared" si="25"/>
        <v/>
      </c>
      <c r="Z73" s="13" t="str">
        <f t="shared" si="25"/>
        <v/>
      </c>
      <c r="AA73" s="13" t="str">
        <f t="shared" si="25"/>
        <v/>
      </c>
      <c r="AB73" s="13" t="str">
        <f t="shared" si="25"/>
        <v/>
      </c>
      <c r="AC73" s="13" t="str">
        <f t="shared" si="25"/>
        <v/>
      </c>
      <c r="AD73" s="13" t="str">
        <f t="shared" si="25"/>
        <v/>
      </c>
      <c r="AE73" s="13" t="str">
        <f t="shared" si="25"/>
        <v/>
      </c>
      <c r="AF73" s="13" t="str">
        <f t="shared" si="25"/>
        <v/>
      </c>
      <c r="AG73" s="13" t="str">
        <f t="shared" si="25"/>
        <v/>
      </c>
      <c r="AH73" s="13" t="str">
        <f t="shared" si="25"/>
        <v/>
      </c>
      <c r="AI73" s="13" t="str">
        <f t="shared" si="25"/>
        <v/>
      </c>
      <c r="AJ73" s="13" t="str">
        <f t="shared" si="25"/>
        <v/>
      </c>
      <c r="AK73" s="13" t="str">
        <f t="shared" si="25"/>
        <v/>
      </c>
      <c r="AL73" s="13" t="str">
        <f t="shared" si="25"/>
        <v/>
      </c>
      <c r="AM73" s="13" t="str">
        <f t="shared" si="25"/>
        <v/>
      </c>
      <c r="AN73" s="13" t="str">
        <f t="shared" si="25"/>
        <v/>
      </c>
      <c r="AO73" s="13" t="str">
        <f t="shared" si="25"/>
        <v/>
      </c>
      <c r="AP73" s="13" t="str">
        <f t="shared" si="25"/>
        <v/>
      </c>
    </row>
    <row r="74" spans="1:44" ht="12.75" customHeight="1" x14ac:dyDescent="0.15">
      <c r="J74" s="390"/>
      <c r="K74" s="13" t="s">
        <v>676</v>
      </c>
      <c r="L74" s="13" t="str">
        <f>仕様書作成!CJ81</f>
        <v>SY30M-M1-P</v>
      </c>
      <c r="M74" s="13" t="str">
        <f>仕様書作成!CM81</f>
        <v/>
      </c>
      <c r="N74" s="13" t="str">
        <f t="shared" si="18"/>
        <v/>
      </c>
      <c r="T74" s="13" t="str">
        <f t="shared" ref="T74:AI89" si="26">IF(COUNTIF(T$186,$L74)=1,"O","")</f>
        <v/>
      </c>
      <c r="U74" s="13" t="str">
        <f t="shared" si="26"/>
        <v/>
      </c>
      <c r="V74" s="13" t="str">
        <f t="shared" si="26"/>
        <v/>
      </c>
      <c r="W74" s="13" t="str">
        <f t="shared" si="26"/>
        <v/>
      </c>
      <c r="X74" s="13" t="str">
        <f t="shared" si="26"/>
        <v/>
      </c>
      <c r="Y74" s="13" t="str">
        <f t="shared" si="26"/>
        <v/>
      </c>
      <c r="Z74" s="13" t="str">
        <f t="shared" si="26"/>
        <v/>
      </c>
      <c r="AA74" s="13" t="str">
        <f t="shared" si="26"/>
        <v/>
      </c>
      <c r="AB74" s="13" t="str">
        <f t="shared" si="26"/>
        <v/>
      </c>
      <c r="AC74" s="13" t="str">
        <f t="shared" si="26"/>
        <v/>
      </c>
      <c r="AD74" s="13" t="str">
        <f t="shared" si="26"/>
        <v/>
      </c>
      <c r="AE74" s="13" t="str">
        <f t="shared" si="26"/>
        <v/>
      </c>
      <c r="AF74" s="13" t="str">
        <f t="shared" si="26"/>
        <v/>
      </c>
      <c r="AG74" s="13" t="str">
        <f t="shared" si="26"/>
        <v/>
      </c>
      <c r="AH74" s="13" t="str">
        <f t="shared" si="26"/>
        <v/>
      </c>
      <c r="AI74" s="13" t="str">
        <f t="shared" si="26"/>
        <v/>
      </c>
      <c r="AJ74" s="13" t="str">
        <f t="shared" ref="AJ74:AR83" si="27">IF(COUNTIF(AJ$186,$L74)=1,"O","")</f>
        <v/>
      </c>
      <c r="AK74" s="13" t="str">
        <f t="shared" si="27"/>
        <v/>
      </c>
      <c r="AL74" s="13" t="str">
        <f t="shared" si="27"/>
        <v/>
      </c>
      <c r="AM74" s="13" t="str">
        <f t="shared" si="27"/>
        <v/>
      </c>
      <c r="AN74" s="13" t="str">
        <f t="shared" si="27"/>
        <v/>
      </c>
      <c r="AO74" s="13" t="str">
        <f t="shared" si="27"/>
        <v/>
      </c>
      <c r="AP74" s="13" t="str">
        <f t="shared" si="27"/>
        <v/>
      </c>
      <c r="AQ74" s="13" t="str">
        <f t="shared" si="27"/>
        <v/>
      </c>
      <c r="AR74" s="13" t="str">
        <f t="shared" si="27"/>
        <v/>
      </c>
    </row>
    <row r="75" spans="1:44" ht="12.75" customHeight="1" x14ac:dyDescent="0.15">
      <c r="K75" s="13" t="s">
        <v>677</v>
      </c>
      <c r="L75" s="13" t="str">
        <f>仕様書作成!CJ82</f>
        <v>SY30M-M1-A1</v>
      </c>
      <c r="M75" s="13" t="str">
        <f>仕様書作成!CM82</f>
        <v/>
      </c>
      <c r="N75" s="13" t="str">
        <f t="shared" si="18"/>
        <v/>
      </c>
      <c r="T75" s="13" t="str">
        <f t="shared" si="26"/>
        <v/>
      </c>
      <c r="U75" s="13" t="str">
        <f t="shared" si="26"/>
        <v/>
      </c>
      <c r="V75" s="13" t="str">
        <f t="shared" si="26"/>
        <v/>
      </c>
      <c r="W75" s="13" t="str">
        <f t="shared" si="26"/>
        <v/>
      </c>
      <c r="X75" s="13" t="str">
        <f t="shared" si="26"/>
        <v/>
      </c>
      <c r="Y75" s="13" t="str">
        <f t="shared" si="26"/>
        <v/>
      </c>
      <c r="Z75" s="13" t="str">
        <f t="shared" si="26"/>
        <v/>
      </c>
      <c r="AA75" s="13" t="str">
        <f t="shared" si="26"/>
        <v/>
      </c>
      <c r="AB75" s="13" t="str">
        <f t="shared" si="26"/>
        <v/>
      </c>
      <c r="AC75" s="13" t="str">
        <f t="shared" si="26"/>
        <v/>
      </c>
      <c r="AD75" s="13" t="str">
        <f t="shared" si="26"/>
        <v/>
      </c>
      <c r="AE75" s="13" t="str">
        <f t="shared" si="26"/>
        <v/>
      </c>
      <c r="AF75" s="13" t="str">
        <f t="shared" si="26"/>
        <v/>
      </c>
      <c r="AG75" s="13" t="str">
        <f t="shared" si="26"/>
        <v/>
      </c>
      <c r="AH75" s="13" t="str">
        <f t="shared" si="26"/>
        <v/>
      </c>
      <c r="AI75" s="13" t="str">
        <f t="shared" si="26"/>
        <v/>
      </c>
      <c r="AJ75" s="13" t="str">
        <f t="shared" si="27"/>
        <v/>
      </c>
      <c r="AK75" s="13" t="str">
        <f t="shared" si="27"/>
        <v/>
      </c>
      <c r="AL75" s="13" t="str">
        <f t="shared" si="27"/>
        <v/>
      </c>
      <c r="AM75" s="13" t="str">
        <f t="shared" si="27"/>
        <v/>
      </c>
      <c r="AN75" s="13" t="str">
        <f t="shared" si="27"/>
        <v/>
      </c>
      <c r="AO75" s="13" t="str">
        <f t="shared" si="27"/>
        <v/>
      </c>
      <c r="AP75" s="13" t="str">
        <f t="shared" si="27"/>
        <v/>
      </c>
      <c r="AQ75" s="13" t="str">
        <f t="shared" si="27"/>
        <v/>
      </c>
      <c r="AR75" s="13" t="str">
        <f t="shared" si="27"/>
        <v/>
      </c>
    </row>
    <row r="76" spans="1:44" ht="12.75" customHeight="1" x14ac:dyDescent="0.15">
      <c r="K76" s="13" t="s">
        <v>678</v>
      </c>
      <c r="L76" s="13" t="str">
        <f>仕様書作成!CJ83</f>
        <v>SY30M-M1-B1</v>
      </c>
      <c r="M76" s="13" t="str">
        <f>仕様書作成!CM83</f>
        <v/>
      </c>
      <c r="N76" s="13" t="str">
        <f t="shared" si="18"/>
        <v/>
      </c>
      <c r="T76" s="13" t="str">
        <f t="shared" si="26"/>
        <v/>
      </c>
      <c r="U76" s="13" t="str">
        <f t="shared" si="26"/>
        <v/>
      </c>
      <c r="V76" s="13" t="str">
        <f t="shared" si="26"/>
        <v/>
      </c>
      <c r="W76" s="13" t="str">
        <f t="shared" si="26"/>
        <v/>
      </c>
      <c r="X76" s="13" t="str">
        <f t="shared" si="26"/>
        <v/>
      </c>
      <c r="Y76" s="13" t="str">
        <f t="shared" si="26"/>
        <v/>
      </c>
      <c r="Z76" s="13" t="str">
        <f t="shared" si="26"/>
        <v/>
      </c>
      <c r="AA76" s="13" t="str">
        <f t="shared" si="26"/>
        <v/>
      </c>
      <c r="AB76" s="13" t="str">
        <f t="shared" si="26"/>
        <v/>
      </c>
      <c r="AC76" s="13" t="str">
        <f t="shared" si="26"/>
        <v/>
      </c>
      <c r="AD76" s="13" t="str">
        <f t="shared" si="26"/>
        <v/>
      </c>
      <c r="AE76" s="13" t="str">
        <f t="shared" si="26"/>
        <v/>
      </c>
      <c r="AF76" s="13" t="str">
        <f t="shared" si="26"/>
        <v/>
      </c>
      <c r="AG76" s="13" t="str">
        <f t="shared" si="26"/>
        <v/>
      </c>
      <c r="AH76" s="13" t="str">
        <f t="shared" si="26"/>
        <v/>
      </c>
      <c r="AI76" s="13" t="str">
        <f t="shared" si="26"/>
        <v/>
      </c>
      <c r="AJ76" s="13" t="str">
        <f t="shared" si="27"/>
        <v/>
      </c>
      <c r="AK76" s="13" t="str">
        <f t="shared" si="27"/>
        <v/>
      </c>
      <c r="AL76" s="13" t="str">
        <f t="shared" si="27"/>
        <v/>
      </c>
      <c r="AM76" s="13" t="str">
        <f t="shared" si="27"/>
        <v/>
      </c>
      <c r="AN76" s="13" t="str">
        <f t="shared" si="27"/>
        <v/>
      </c>
      <c r="AO76" s="13" t="str">
        <f t="shared" si="27"/>
        <v/>
      </c>
      <c r="AP76" s="13" t="str">
        <f t="shared" si="27"/>
        <v/>
      </c>
      <c r="AQ76" s="13" t="str">
        <f t="shared" si="27"/>
        <v/>
      </c>
      <c r="AR76" s="13" t="str">
        <f t="shared" si="27"/>
        <v/>
      </c>
    </row>
    <row r="77" spans="1:44" ht="12.75" customHeight="1" x14ac:dyDescent="0.15">
      <c r="K77" s="13" t="s">
        <v>676</v>
      </c>
      <c r="L77" s="13" t="str">
        <f>仕様書作成!CJ84</f>
        <v>SY30M-M1-P-3</v>
      </c>
      <c r="M77" s="13" t="str">
        <f>仕様書作成!CM84</f>
        <v/>
      </c>
      <c r="N77" s="13" t="str">
        <f t="shared" si="18"/>
        <v/>
      </c>
      <c r="T77" s="13" t="str">
        <f t="shared" si="26"/>
        <v/>
      </c>
      <c r="U77" s="13" t="str">
        <f t="shared" si="26"/>
        <v/>
      </c>
      <c r="V77" s="13" t="str">
        <f t="shared" si="26"/>
        <v/>
      </c>
      <c r="W77" s="13" t="str">
        <f t="shared" si="26"/>
        <v/>
      </c>
      <c r="X77" s="13" t="str">
        <f t="shared" si="26"/>
        <v/>
      </c>
      <c r="Y77" s="13" t="str">
        <f t="shared" si="26"/>
        <v/>
      </c>
      <c r="Z77" s="13" t="str">
        <f t="shared" si="26"/>
        <v/>
      </c>
      <c r="AA77" s="13" t="str">
        <f t="shared" si="26"/>
        <v/>
      </c>
      <c r="AB77" s="13" t="str">
        <f t="shared" si="26"/>
        <v/>
      </c>
      <c r="AC77" s="13" t="str">
        <f t="shared" si="26"/>
        <v/>
      </c>
      <c r="AD77" s="13" t="str">
        <f t="shared" si="26"/>
        <v/>
      </c>
      <c r="AE77" s="13" t="str">
        <f t="shared" si="26"/>
        <v/>
      </c>
      <c r="AF77" s="13" t="str">
        <f t="shared" si="26"/>
        <v/>
      </c>
      <c r="AG77" s="13" t="str">
        <f t="shared" si="26"/>
        <v/>
      </c>
      <c r="AH77" s="13" t="str">
        <f t="shared" si="26"/>
        <v/>
      </c>
      <c r="AI77" s="13" t="str">
        <f t="shared" si="26"/>
        <v/>
      </c>
      <c r="AJ77" s="13" t="str">
        <f t="shared" si="27"/>
        <v/>
      </c>
      <c r="AK77" s="13" t="str">
        <f t="shared" si="27"/>
        <v/>
      </c>
      <c r="AL77" s="13" t="str">
        <f t="shared" si="27"/>
        <v/>
      </c>
      <c r="AM77" s="13" t="str">
        <f t="shared" si="27"/>
        <v/>
      </c>
      <c r="AN77" s="13" t="str">
        <f t="shared" si="27"/>
        <v/>
      </c>
      <c r="AO77" s="13" t="str">
        <f t="shared" si="27"/>
        <v/>
      </c>
      <c r="AP77" s="13" t="str">
        <f t="shared" si="27"/>
        <v/>
      </c>
      <c r="AQ77" s="13" t="str">
        <f t="shared" si="27"/>
        <v/>
      </c>
      <c r="AR77" s="13" t="str">
        <f t="shared" si="27"/>
        <v/>
      </c>
    </row>
    <row r="78" spans="1:44" ht="12.75" customHeight="1" x14ac:dyDescent="0.15">
      <c r="K78" s="13" t="s">
        <v>677</v>
      </c>
      <c r="L78" s="13" t="str">
        <f>仕様書作成!CJ85</f>
        <v>SY30M-M1-A1-3</v>
      </c>
      <c r="M78" s="13" t="str">
        <f>仕様書作成!CM85</f>
        <v/>
      </c>
      <c r="N78" s="13" t="str">
        <f t="shared" si="18"/>
        <v/>
      </c>
      <c r="T78" s="13" t="str">
        <f t="shared" si="26"/>
        <v/>
      </c>
      <c r="U78" s="13" t="str">
        <f t="shared" si="26"/>
        <v/>
      </c>
      <c r="V78" s="13" t="str">
        <f t="shared" si="26"/>
        <v/>
      </c>
      <c r="W78" s="13" t="str">
        <f t="shared" si="26"/>
        <v/>
      </c>
      <c r="X78" s="13" t="str">
        <f t="shared" si="26"/>
        <v/>
      </c>
      <c r="Y78" s="13" t="str">
        <f t="shared" si="26"/>
        <v/>
      </c>
      <c r="Z78" s="13" t="str">
        <f t="shared" si="26"/>
        <v/>
      </c>
      <c r="AA78" s="13" t="str">
        <f t="shared" si="26"/>
        <v/>
      </c>
      <c r="AB78" s="13" t="str">
        <f t="shared" si="26"/>
        <v/>
      </c>
      <c r="AC78" s="13" t="str">
        <f t="shared" si="26"/>
        <v/>
      </c>
      <c r="AD78" s="13" t="str">
        <f t="shared" si="26"/>
        <v/>
      </c>
      <c r="AE78" s="13" t="str">
        <f t="shared" si="26"/>
        <v/>
      </c>
      <c r="AF78" s="13" t="str">
        <f t="shared" si="26"/>
        <v/>
      </c>
      <c r="AG78" s="13" t="str">
        <f t="shared" si="26"/>
        <v/>
      </c>
      <c r="AH78" s="13" t="str">
        <f t="shared" si="26"/>
        <v/>
      </c>
      <c r="AI78" s="13" t="str">
        <f t="shared" si="26"/>
        <v/>
      </c>
      <c r="AJ78" s="13" t="str">
        <f t="shared" si="27"/>
        <v/>
      </c>
      <c r="AK78" s="13" t="str">
        <f t="shared" si="27"/>
        <v/>
      </c>
      <c r="AL78" s="13" t="str">
        <f t="shared" si="27"/>
        <v/>
      </c>
      <c r="AM78" s="13" t="str">
        <f t="shared" si="27"/>
        <v/>
      </c>
      <c r="AN78" s="13" t="str">
        <f t="shared" si="27"/>
        <v/>
      </c>
      <c r="AO78" s="13" t="str">
        <f t="shared" si="27"/>
        <v/>
      </c>
      <c r="AP78" s="13" t="str">
        <f t="shared" si="27"/>
        <v/>
      </c>
      <c r="AQ78" s="13" t="str">
        <f t="shared" si="27"/>
        <v/>
      </c>
      <c r="AR78" s="13" t="str">
        <f t="shared" si="27"/>
        <v/>
      </c>
    </row>
    <row r="79" spans="1:44" ht="12.75" customHeight="1" x14ac:dyDescent="0.15">
      <c r="K79" s="13" t="s">
        <v>678</v>
      </c>
      <c r="L79" s="13" t="str">
        <f>仕様書作成!CJ86</f>
        <v>SY30M-M1-B1-3</v>
      </c>
      <c r="M79" s="13" t="str">
        <f>仕様書作成!CM86</f>
        <v/>
      </c>
      <c r="N79" s="13" t="str">
        <f t="shared" si="18"/>
        <v/>
      </c>
      <c r="T79" s="13" t="str">
        <f t="shared" si="26"/>
        <v/>
      </c>
      <c r="U79" s="13" t="str">
        <f t="shared" si="26"/>
        <v/>
      </c>
      <c r="V79" s="13" t="str">
        <f t="shared" si="26"/>
        <v/>
      </c>
      <c r="W79" s="13" t="str">
        <f t="shared" si="26"/>
        <v/>
      </c>
      <c r="X79" s="13" t="str">
        <f t="shared" si="26"/>
        <v/>
      </c>
      <c r="Y79" s="13" t="str">
        <f t="shared" si="26"/>
        <v/>
      </c>
      <c r="Z79" s="13" t="str">
        <f t="shared" si="26"/>
        <v/>
      </c>
      <c r="AA79" s="13" t="str">
        <f t="shared" si="26"/>
        <v/>
      </c>
      <c r="AB79" s="13" t="str">
        <f t="shared" si="26"/>
        <v/>
      </c>
      <c r="AC79" s="13" t="str">
        <f t="shared" si="26"/>
        <v/>
      </c>
      <c r="AD79" s="13" t="str">
        <f t="shared" si="26"/>
        <v/>
      </c>
      <c r="AE79" s="13" t="str">
        <f t="shared" si="26"/>
        <v/>
      </c>
      <c r="AF79" s="13" t="str">
        <f t="shared" si="26"/>
        <v/>
      </c>
      <c r="AG79" s="13" t="str">
        <f t="shared" si="26"/>
        <v/>
      </c>
      <c r="AH79" s="13" t="str">
        <f t="shared" si="26"/>
        <v/>
      </c>
      <c r="AI79" s="13" t="str">
        <f t="shared" si="26"/>
        <v/>
      </c>
      <c r="AJ79" s="13" t="str">
        <f t="shared" si="27"/>
        <v/>
      </c>
      <c r="AK79" s="13" t="str">
        <f t="shared" si="27"/>
        <v/>
      </c>
      <c r="AL79" s="13" t="str">
        <f t="shared" si="27"/>
        <v/>
      </c>
      <c r="AM79" s="13" t="str">
        <f t="shared" si="27"/>
        <v/>
      </c>
      <c r="AN79" s="13" t="str">
        <f t="shared" si="27"/>
        <v/>
      </c>
      <c r="AO79" s="13" t="str">
        <f t="shared" si="27"/>
        <v/>
      </c>
      <c r="AP79" s="13" t="str">
        <f t="shared" si="27"/>
        <v/>
      </c>
      <c r="AQ79" s="13" t="str">
        <f t="shared" si="27"/>
        <v/>
      </c>
      <c r="AR79" s="13" t="str">
        <f t="shared" si="27"/>
        <v/>
      </c>
    </row>
    <row r="80" spans="1:44" ht="12.75" customHeight="1" x14ac:dyDescent="0.15">
      <c r="K80" s="13" t="s">
        <v>679</v>
      </c>
      <c r="L80" s="13" t="str">
        <f>仕様書作成!CJ87</f>
        <v>SY30M-05-P</v>
      </c>
      <c r="M80" s="13" t="str">
        <f>仕様書作成!CM87</f>
        <v/>
      </c>
      <c r="N80" s="13" t="str">
        <f t="shared" si="18"/>
        <v/>
      </c>
      <c r="T80" s="13" t="str">
        <f t="shared" si="26"/>
        <v/>
      </c>
      <c r="U80" s="13" t="str">
        <f t="shared" si="26"/>
        <v/>
      </c>
      <c r="V80" s="13" t="str">
        <f t="shared" si="26"/>
        <v/>
      </c>
      <c r="W80" s="13" t="str">
        <f t="shared" si="26"/>
        <v/>
      </c>
      <c r="X80" s="13" t="str">
        <f t="shared" si="26"/>
        <v/>
      </c>
      <c r="Y80" s="13" t="str">
        <f t="shared" si="26"/>
        <v/>
      </c>
      <c r="Z80" s="13" t="str">
        <f t="shared" si="26"/>
        <v/>
      </c>
      <c r="AA80" s="13" t="str">
        <f t="shared" si="26"/>
        <v/>
      </c>
      <c r="AB80" s="13" t="str">
        <f t="shared" si="26"/>
        <v/>
      </c>
      <c r="AC80" s="13" t="str">
        <f t="shared" si="26"/>
        <v/>
      </c>
      <c r="AD80" s="13" t="str">
        <f t="shared" si="26"/>
        <v/>
      </c>
      <c r="AE80" s="13" t="str">
        <f t="shared" si="26"/>
        <v/>
      </c>
      <c r="AF80" s="13" t="str">
        <f t="shared" si="26"/>
        <v/>
      </c>
      <c r="AG80" s="13" t="str">
        <f t="shared" si="26"/>
        <v/>
      </c>
      <c r="AH80" s="13" t="str">
        <f t="shared" si="26"/>
        <v/>
      </c>
      <c r="AI80" s="13" t="str">
        <f t="shared" si="26"/>
        <v/>
      </c>
      <c r="AJ80" s="13" t="str">
        <f t="shared" si="27"/>
        <v/>
      </c>
      <c r="AK80" s="13" t="str">
        <f t="shared" si="27"/>
        <v/>
      </c>
      <c r="AL80" s="13" t="str">
        <f t="shared" si="27"/>
        <v/>
      </c>
      <c r="AM80" s="13" t="str">
        <f t="shared" si="27"/>
        <v/>
      </c>
      <c r="AN80" s="13" t="str">
        <f t="shared" si="27"/>
        <v/>
      </c>
      <c r="AO80" s="13" t="str">
        <f t="shared" si="27"/>
        <v/>
      </c>
      <c r="AP80" s="13" t="str">
        <f t="shared" si="27"/>
        <v/>
      </c>
      <c r="AQ80" s="13" t="str">
        <f t="shared" si="27"/>
        <v/>
      </c>
      <c r="AR80" s="13" t="str">
        <f t="shared" si="27"/>
        <v/>
      </c>
    </row>
    <row r="81" spans="11:44" ht="12.75" customHeight="1" x14ac:dyDescent="0.15">
      <c r="K81" s="13" t="s">
        <v>680</v>
      </c>
      <c r="L81" s="13" t="str">
        <f>仕様書作成!CJ88</f>
        <v>SY30M-05-A1</v>
      </c>
      <c r="M81" s="13" t="str">
        <f>仕様書作成!CM88</f>
        <v/>
      </c>
      <c r="N81" s="13" t="str">
        <f t="shared" si="18"/>
        <v/>
      </c>
      <c r="T81" s="13" t="str">
        <f t="shared" si="26"/>
        <v/>
      </c>
      <c r="U81" s="13" t="str">
        <f t="shared" si="26"/>
        <v/>
      </c>
      <c r="V81" s="13" t="str">
        <f t="shared" si="26"/>
        <v/>
      </c>
      <c r="W81" s="13" t="str">
        <f t="shared" si="26"/>
        <v/>
      </c>
      <c r="X81" s="13" t="str">
        <f t="shared" si="26"/>
        <v/>
      </c>
      <c r="Y81" s="13" t="str">
        <f t="shared" si="26"/>
        <v/>
      </c>
      <c r="Z81" s="13" t="str">
        <f t="shared" si="26"/>
        <v/>
      </c>
      <c r="AA81" s="13" t="str">
        <f t="shared" si="26"/>
        <v/>
      </c>
      <c r="AB81" s="13" t="str">
        <f t="shared" si="26"/>
        <v/>
      </c>
      <c r="AC81" s="13" t="str">
        <f t="shared" si="26"/>
        <v/>
      </c>
      <c r="AD81" s="13" t="str">
        <f t="shared" si="26"/>
        <v/>
      </c>
      <c r="AE81" s="13" t="str">
        <f t="shared" si="26"/>
        <v/>
      </c>
      <c r="AF81" s="13" t="str">
        <f t="shared" si="26"/>
        <v/>
      </c>
      <c r="AG81" s="13" t="str">
        <f t="shared" si="26"/>
        <v/>
      </c>
      <c r="AH81" s="13" t="str">
        <f t="shared" si="26"/>
        <v/>
      </c>
      <c r="AI81" s="13" t="str">
        <f t="shared" si="26"/>
        <v/>
      </c>
      <c r="AJ81" s="13" t="str">
        <f t="shared" si="27"/>
        <v/>
      </c>
      <c r="AK81" s="13" t="str">
        <f t="shared" si="27"/>
        <v/>
      </c>
      <c r="AL81" s="13" t="str">
        <f t="shared" si="27"/>
        <v/>
      </c>
      <c r="AM81" s="13" t="str">
        <f t="shared" si="27"/>
        <v/>
      </c>
      <c r="AN81" s="13" t="str">
        <f t="shared" si="27"/>
        <v/>
      </c>
      <c r="AO81" s="13" t="str">
        <f t="shared" si="27"/>
        <v/>
      </c>
      <c r="AP81" s="13" t="str">
        <f t="shared" si="27"/>
        <v/>
      </c>
      <c r="AQ81" s="13" t="str">
        <f t="shared" si="27"/>
        <v/>
      </c>
      <c r="AR81" s="13" t="str">
        <f t="shared" si="27"/>
        <v/>
      </c>
    </row>
    <row r="82" spans="11:44" ht="12.75" customHeight="1" x14ac:dyDescent="0.15">
      <c r="K82" s="13" t="s">
        <v>681</v>
      </c>
      <c r="L82" s="13" t="str">
        <f>仕様書作成!CJ89</f>
        <v>SY30M-05-B1</v>
      </c>
      <c r="M82" s="13" t="str">
        <f>仕様書作成!CM89</f>
        <v/>
      </c>
      <c r="N82" s="13" t="str">
        <f t="shared" si="18"/>
        <v/>
      </c>
      <c r="T82" s="13" t="str">
        <f t="shared" si="26"/>
        <v/>
      </c>
      <c r="U82" s="13" t="str">
        <f t="shared" si="26"/>
        <v/>
      </c>
      <c r="V82" s="13" t="str">
        <f t="shared" si="26"/>
        <v/>
      </c>
      <c r="W82" s="13" t="str">
        <f t="shared" si="26"/>
        <v/>
      </c>
      <c r="X82" s="13" t="str">
        <f t="shared" si="26"/>
        <v/>
      </c>
      <c r="Y82" s="13" t="str">
        <f t="shared" si="26"/>
        <v/>
      </c>
      <c r="Z82" s="13" t="str">
        <f t="shared" si="26"/>
        <v/>
      </c>
      <c r="AA82" s="13" t="str">
        <f t="shared" si="26"/>
        <v/>
      </c>
      <c r="AB82" s="13" t="str">
        <f t="shared" si="26"/>
        <v/>
      </c>
      <c r="AC82" s="13" t="str">
        <f t="shared" si="26"/>
        <v/>
      </c>
      <c r="AD82" s="13" t="str">
        <f t="shared" si="26"/>
        <v/>
      </c>
      <c r="AE82" s="13" t="str">
        <f t="shared" si="26"/>
        <v/>
      </c>
      <c r="AF82" s="13" t="str">
        <f t="shared" si="26"/>
        <v/>
      </c>
      <c r="AG82" s="13" t="str">
        <f t="shared" si="26"/>
        <v/>
      </c>
      <c r="AH82" s="13" t="str">
        <f t="shared" si="26"/>
        <v/>
      </c>
      <c r="AI82" s="13" t="str">
        <f t="shared" si="26"/>
        <v/>
      </c>
      <c r="AJ82" s="13" t="str">
        <f t="shared" si="27"/>
        <v/>
      </c>
      <c r="AK82" s="13" t="str">
        <f t="shared" si="27"/>
        <v/>
      </c>
      <c r="AL82" s="13" t="str">
        <f t="shared" si="27"/>
        <v/>
      </c>
      <c r="AM82" s="13" t="str">
        <f t="shared" si="27"/>
        <v/>
      </c>
      <c r="AN82" s="13" t="str">
        <f t="shared" si="27"/>
        <v/>
      </c>
      <c r="AO82" s="13" t="str">
        <f t="shared" si="27"/>
        <v/>
      </c>
      <c r="AP82" s="13" t="str">
        <f t="shared" si="27"/>
        <v/>
      </c>
      <c r="AQ82" s="13" t="str">
        <f t="shared" si="27"/>
        <v/>
      </c>
      <c r="AR82" s="13" t="str">
        <f t="shared" si="27"/>
        <v/>
      </c>
    </row>
    <row r="83" spans="11:44" ht="12.75" customHeight="1" x14ac:dyDescent="0.15">
      <c r="K83" s="13" t="s">
        <v>679</v>
      </c>
      <c r="L83" s="13" t="str">
        <f>仕様書作成!CJ90</f>
        <v>SY30M-05-P-3</v>
      </c>
      <c r="M83" s="13" t="str">
        <f>仕様書作成!CM90</f>
        <v/>
      </c>
      <c r="N83" s="13" t="str">
        <f t="shared" si="18"/>
        <v/>
      </c>
      <c r="T83" s="13" t="str">
        <f t="shared" si="26"/>
        <v/>
      </c>
      <c r="U83" s="13" t="str">
        <f t="shared" si="26"/>
        <v/>
      </c>
      <c r="V83" s="13" t="str">
        <f t="shared" si="26"/>
        <v/>
      </c>
      <c r="W83" s="13" t="str">
        <f t="shared" si="26"/>
        <v/>
      </c>
      <c r="X83" s="13" t="str">
        <f t="shared" si="26"/>
        <v/>
      </c>
      <c r="Y83" s="13" t="str">
        <f t="shared" si="26"/>
        <v/>
      </c>
      <c r="Z83" s="13" t="str">
        <f t="shared" si="26"/>
        <v/>
      </c>
      <c r="AA83" s="13" t="str">
        <f t="shared" si="26"/>
        <v/>
      </c>
      <c r="AB83" s="13" t="str">
        <f t="shared" si="26"/>
        <v/>
      </c>
      <c r="AC83" s="13" t="str">
        <f t="shared" si="26"/>
        <v/>
      </c>
      <c r="AD83" s="13" t="str">
        <f t="shared" si="26"/>
        <v/>
      </c>
      <c r="AE83" s="13" t="str">
        <f t="shared" si="26"/>
        <v/>
      </c>
      <c r="AF83" s="13" t="str">
        <f t="shared" si="26"/>
        <v/>
      </c>
      <c r="AG83" s="13" t="str">
        <f t="shared" si="26"/>
        <v/>
      </c>
      <c r="AH83" s="13" t="str">
        <f t="shared" si="26"/>
        <v/>
      </c>
      <c r="AI83" s="13" t="str">
        <f t="shared" si="26"/>
        <v/>
      </c>
      <c r="AJ83" s="13" t="str">
        <f t="shared" si="27"/>
        <v/>
      </c>
      <c r="AK83" s="13" t="str">
        <f t="shared" si="27"/>
        <v/>
      </c>
      <c r="AL83" s="13" t="str">
        <f t="shared" si="27"/>
        <v/>
      </c>
      <c r="AM83" s="13" t="str">
        <f t="shared" si="27"/>
        <v/>
      </c>
      <c r="AN83" s="13" t="str">
        <f t="shared" si="27"/>
        <v/>
      </c>
      <c r="AO83" s="13" t="str">
        <f t="shared" si="27"/>
        <v/>
      </c>
      <c r="AP83" s="13" t="str">
        <f t="shared" si="27"/>
        <v/>
      </c>
      <c r="AQ83" s="13" t="str">
        <f t="shared" si="27"/>
        <v/>
      </c>
      <c r="AR83" s="13" t="str">
        <f t="shared" si="27"/>
        <v/>
      </c>
    </row>
    <row r="84" spans="11:44" ht="12.75" customHeight="1" x14ac:dyDescent="0.15">
      <c r="K84" s="13" t="s">
        <v>680</v>
      </c>
      <c r="L84" s="13" t="str">
        <f>仕様書作成!CJ91</f>
        <v>SY30M-05-A1-3</v>
      </c>
      <c r="M84" s="13" t="str">
        <f>仕様書作成!CM91</f>
        <v/>
      </c>
      <c r="N84" s="13" t="str">
        <f t="shared" si="18"/>
        <v/>
      </c>
      <c r="T84" s="13" t="str">
        <f t="shared" si="26"/>
        <v/>
      </c>
      <c r="U84" s="13" t="str">
        <f t="shared" si="26"/>
        <v/>
      </c>
      <c r="V84" s="13" t="str">
        <f t="shared" si="26"/>
        <v/>
      </c>
      <c r="W84" s="13" t="str">
        <f t="shared" si="26"/>
        <v/>
      </c>
      <c r="X84" s="13" t="str">
        <f t="shared" si="26"/>
        <v/>
      </c>
      <c r="Y84" s="13" t="str">
        <f t="shared" si="26"/>
        <v/>
      </c>
      <c r="Z84" s="13" t="str">
        <f t="shared" si="26"/>
        <v/>
      </c>
      <c r="AA84" s="13" t="str">
        <f t="shared" si="26"/>
        <v/>
      </c>
      <c r="AB84" s="13" t="str">
        <f t="shared" si="26"/>
        <v/>
      </c>
      <c r="AC84" s="13" t="str">
        <f t="shared" si="26"/>
        <v/>
      </c>
      <c r="AD84" s="13" t="str">
        <f t="shared" si="26"/>
        <v/>
      </c>
      <c r="AE84" s="13" t="str">
        <f t="shared" si="26"/>
        <v/>
      </c>
      <c r="AF84" s="13" t="str">
        <f t="shared" si="26"/>
        <v/>
      </c>
      <c r="AG84" s="13" t="str">
        <f t="shared" si="26"/>
        <v/>
      </c>
      <c r="AH84" s="13" t="str">
        <f t="shared" si="26"/>
        <v/>
      </c>
      <c r="AI84" s="13" t="str">
        <f t="shared" si="26"/>
        <v/>
      </c>
      <c r="AJ84" s="13" t="str">
        <f t="shared" ref="AJ84:AR93" si="28">IF(COUNTIF(AJ$186,$L84)=1,"O","")</f>
        <v/>
      </c>
      <c r="AK84" s="13" t="str">
        <f t="shared" si="28"/>
        <v/>
      </c>
      <c r="AL84" s="13" t="str">
        <f t="shared" si="28"/>
        <v/>
      </c>
      <c r="AM84" s="13" t="str">
        <f t="shared" si="28"/>
        <v/>
      </c>
      <c r="AN84" s="13" t="str">
        <f t="shared" si="28"/>
        <v/>
      </c>
      <c r="AO84" s="13" t="str">
        <f t="shared" si="28"/>
        <v/>
      </c>
      <c r="AP84" s="13" t="str">
        <f t="shared" si="28"/>
        <v/>
      </c>
      <c r="AQ84" s="13" t="str">
        <f t="shared" si="28"/>
        <v/>
      </c>
      <c r="AR84" s="13" t="str">
        <f t="shared" si="28"/>
        <v/>
      </c>
    </row>
    <row r="85" spans="11:44" ht="12.75" customHeight="1" x14ac:dyDescent="0.15">
      <c r="K85" s="13" t="s">
        <v>681</v>
      </c>
      <c r="L85" s="13" t="str">
        <f>仕様書作成!CJ92</f>
        <v>SY30M-05-B1-3</v>
      </c>
      <c r="M85" s="13" t="str">
        <f>仕様書作成!CM92</f>
        <v/>
      </c>
      <c r="N85" s="13" t="str">
        <f t="shared" si="18"/>
        <v/>
      </c>
      <c r="T85" s="13" t="str">
        <f t="shared" si="26"/>
        <v/>
      </c>
      <c r="U85" s="13" t="str">
        <f t="shared" si="26"/>
        <v/>
      </c>
      <c r="V85" s="13" t="str">
        <f t="shared" si="26"/>
        <v/>
      </c>
      <c r="W85" s="13" t="str">
        <f t="shared" si="26"/>
        <v/>
      </c>
      <c r="X85" s="13" t="str">
        <f t="shared" si="26"/>
        <v/>
      </c>
      <c r="Y85" s="13" t="str">
        <f t="shared" si="26"/>
        <v/>
      </c>
      <c r="Z85" s="13" t="str">
        <f t="shared" si="26"/>
        <v/>
      </c>
      <c r="AA85" s="13" t="str">
        <f t="shared" si="26"/>
        <v/>
      </c>
      <c r="AB85" s="13" t="str">
        <f t="shared" si="26"/>
        <v/>
      </c>
      <c r="AC85" s="13" t="str">
        <f t="shared" si="26"/>
        <v/>
      </c>
      <c r="AD85" s="13" t="str">
        <f t="shared" si="26"/>
        <v/>
      </c>
      <c r="AE85" s="13" t="str">
        <f t="shared" si="26"/>
        <v/>
      </c>
      <c r="AF85" s="13" t="str">
        <f t="shared" si="26"/>
        <v/>
      </c>
      <c r="AG85" s="13" t="str">
        <f t="shared" si="26"/>
        <v/>
      </c>
      <c r="AH85" s="13" t="str">
        <f t="shared" si="26"/>
        <v/>
      </c>
      <c r="AI85" s="13" t="str">
        <f t="shared" si="26"/>
        <v/>
      </c>
      <c r="AJ85" s="13" t="str">
        <f t="shared" si="28"/>
        <v/>
      </c>
      <c r="AK85" s="13" t="str">
        <f t="shared" si="28"/>
        <v/>
      </c>
      <c r="AL85" s="13" t="str">
        <f t="shared" si="28"/>
        <v/>
      </c>
      <c r="AM85" s="13" t="str">
        <f t="shared" si="28"/>
        <v/>
      </c>
      <c r="AN85" s="13" t="str">
        <f t="shared" si="28"/>
        <v/>
      </c>
      <c r="AO85" s="13" t="str">
        <f t="shared" si="28"/>
        <v/>
      </c>
      <c r="AP85" s="13" t="str">
        <f t="shared" si="28"/>
        <v/>
      </c>
      <c r="AQ85" s="13" t="str">
        <f t="shared" si="28"/>
        <v/>
      </c>
      <c r="AR85" s="13" t="str">
        <f t="shared" si="28"/>
        <v/>
      </c>
    </row>
    <row r="86" spans="11:44" ht="12.75" customHeight="1" x14ac:dyDescent="0.15">
      <c r="K86" s="13" t="s">
        <v>679</v>
      </c>
      <c r="L86" s="13" t="str">
        <f>仕様書作成!CJ93</f>
        <v>SY30M-06-P</v>
      </c>
      <c r="M86" s="13" t="str">
        <f>仕様書作成!CM93</f>
        <v/>
      </c>
      <c r="N86" s="13" t="str">
        <f t="shared" si="18"/>
        <v/>
      </c>
      <c r="T86" s="13" t="str">
        <f t="shared" si="26"/>
        <v/>
      </c>
      <c r="U86" s="13" t="str">
        <f t="shared" si="26"/>
        <v/>
      </c>
      <c r="V86" s="13" t="str">
        <f t="shared" si="26"/>
        <v/>
      </c>
      <c r="W86" s="13" t="str">
        <f t="shared" si="26"/>
        <v/>
      </c>
      <c r="X86" s="13" t="str">
        <f t="shared" si="26"/>
        <v/>
      </c>
      <c r="Y86" s="13" t="str">
        <f t="shared" si="26"/>
        <v/>
      </c>
      <c r="Z86" s="13" t="str">
        <f t="shared" si="26"/>
        <v/>
      </c>
      <c r="AA86" s="13" t="str">
        <f t="shared" si="26"/>
        <v/>
      </c>
      <c r="AB86" s="13" t="str">
        <f t="shared" si="26"/>
        <v/>
      </c>
      <c r="AC86" s="13" t="str">
        <f t="shared" si="26"/>
        <v/>
      </c>
      <c r="AD86" s="13" t="str">
        <f t="shared" si="26"/>
        <v/>
      </c>
      <c r="AE86" s="13" t="str">
        <f t="shared" si="26"/>
        <v/>
      </c>
      <c r="AF86" s="13" t="str">
        <f t="shared" si="26"/>
        <v/>
      </c>
      <c r="AG86" s="13" t="str">
        <f t="shared" si="26"/>
        <v/>
      </c>
      <c r="AH86" s="13" t="str">
        <f t="shared" si="26"/>
        <v/>
      </c>
      <c r="AI86" s="13" t="str">
        <f t="shared" si="26"/>
        <v/>
      </c>
      <c r="AJ86" s="13" t="str">
        <f t="shared" si="28"/>
        <v/>
      </c>
      <c r="AK86" s="13" t="str">
        <f t="shared" si="28"/>
        <v/>
      </c>
      <c r="AL86" s="13" t="str">
        <f t="shared" si="28"/>
        <v/>
      </c>
      <c r="AM86" s="13" t="str">
        <f t="shared" si="28"/>
        <v/>
      </c>
      <c r="AN86" s="13" t="str">
        <f t="shared" si="28"/>
        <v/>
      </c>
      <c r="AO86" s="13" t="str">
        <f t="shared" si="28"/>
        <v/>
      </c>
      <c r="AP86" s="13" t="str">
        <f t="shared" si="28"/>
        <v/>
      </c>
      <c r="AQ86" s="13" t="str">
        <f t="shared" si="28"/>
        <v/>
      </c>
      <c r="AR86" s="13" t="str">
        <f t="shared" si="28"/>
        <v/>
      </c>
    </row>
    <row r="87" spans="11:44" ht="12.75" customHeight="1" x14ac:dyDescent="0.15">
      <c r="K87" s="13" t="s">
        <v>680</v>
      </c>
      <c r="L87" s="13" t="str">
        <f>仕様書作成!CJ94</f>
        <v>SY30M-06-A1</v>
      </c>
      <c r="M87" s="13" t="str">
        <f>仕様書作成!CM94</f>
        <v/>
      </c>
      <c r="N87" s="13" t="str">
        <f t="shared" si="18"/>
        <v/>
      </c>
      <c r="T87" s="13" t="str">
        <f t="shared" si="26"/>
        <v/>
      </c>
      <c r="U87" s="13" t="str">
        <f t="shared" si="26"/>
        <v/>
      </c>
      <c r="V87" s="13" t="str">
        <f t="shared" si="26"/>
        <v/>
      </c>
      <c r="W87" s="13" t="str">
        <f t="shared" si="26"/>
        <v/>
      </c>
      <c r="X87" s="13" t="str">
        <f t="shared" si="26"/>
        <v/>
      </c>
      <c r="Y87" s="13" t="str">
        <f t="shared" si="26"/>
        <v/>
      </c>
      <c r="Z87" s="13" t="str">
        <f t="shared" si="26"/>
        <v/>
      </c>
      <c r="AA87" s="13" t="str">
        <f t="shared" si="26"/>
        <v/>
      </c>
      <c r="AB87" s="13" t="str">
        <f t="shared" si="26"/>
        <v/>
      </c>
      <c r="AC87" s="13" t="str">
        <f t="shared" si="26"/>
        <v/>
      </c>
      <c r="AD87" s="13" t="str">
        <f t="shared" si="26"/>
        <v/>
      </c>
      <c r="AE87" s="13" t="str">
        <f t="shared" si="26"/>
        <v/>
      </c>
      <c r="AF87" s="13" t="str">
        <f t="shared" si="26"/>
        <v/>
      </c>
      <c r="AG87" s="13" t="str">
        <f t="shared" si="26"/>
        <v/>
      </c>
      <c r="AH87" s="13" t="str">
        <f t="shared" si="26"/>
        <v/>
      </c>
      <c r="AI87" s="13" t="str">
        <f t="shared" si="26"/>
        <v/>
      </c>
      <c r="AJ87" s="13" t="str">
        <f t="shared" si="28"/>
        <v/>
      </c>
      <c r="AK87" s="13" t="str">
        <f t="shared" si="28"/>
        <v/>
      </c>
      <c r="AL87" s="13" t="str">
        <f t="shared" si="28"/>
        <v/>
      </c>
      <c r="AM87" s="13" t="str">
        <f t="shared" si="28"/>
        <v/>
      </c>
      <c r="AN87" s="13" t="str">
        <f t="shared" si="28"/>
        <v/>
      </c>
      <c r="AO87" s="13" t="str">
        <f t="shared" si="28"/>
        <v/>
      </c>
      <c r="AP87" s="13" t="str">
        <f t="shared" si="28"/>
        <v/>
      </c>
      <c r="AQ87" s="13" t="str">
        <f t="shared" si="28"/>
        <v/>
      </c>
      <c r="AR87" s="13" t="str">
        <f t="shared" si="28"/>
        <v/>
      </c>
    </row>
    <row r="88" spans="11:44" ht="12.75" customHeight="1" x14ac:dyDescent="0.15">
      <c r="K88" s="13" t="s">
        <v>681</v>
      </c>
      <c r="L88" s="13" t="str">
        <f>仕様書作成!CJ95</f>
        <v>SY30M-06-B1</v>
      </c>
      <c r="M88" s="13" t="str">
        <f>仕様書作成!CM95</f>
        <v/>
      </c>
      <c r="N88" s="13" t="str">
        <f t="shared" si="18"/>
        <v/>
      </c>
      <c r="T88" s="13" t="str">
        <f t="shared" si="26"/>
        <v/>
      </c>
      <c r="U88" s="13" t="str">
        <f t="shared" si="26"/>
        <v/>
      </c>
      <c r="V88" s="13" t="str">
        <f t="shared" si="26"/>
        <v/>
      </c>
      <c r="W88" s="13" t="str">
        <f t="shared" si="26"/>
        <v/>
      </c>
      <c r="X88" s="13" t="str">
        <f t="shared" si="26"/>
        <v/>
      </c>
      <c r="Y88" s="13" t="str">
        <f t="shared" si="26"/>
        <v/>
      </c>
      <c r="Z88" s="13" t="str">
        <f t="shared" si="26"/>
        <v/>
      </c>
      <c r="AA88" s="13" t="str">
        <f t="shared" si="26"/>
        <v/>
      </c>
      <c r="AB88" s="13" t="str">
        <f t="shared" si="26"/>
        <v/>
      </c>
      <c r="AC88" s="13" t="str">
        <f t="shared" si="26"/>
        <v/>
      </c>
      <c r="AD88" s="13" t="str">
        <f t="shared" si="26"/>
        <v/>
      </c>
      <c r="AE88" s="13" t="str">
        <f t="shared" si="26"/>
        <v/>
      </c>
      <c r="AF88" s="13" t="str">
        <f t="shared" si="26"/>
        <v/>
      </c>
      <c r="AG88" s="13" t="str">
        <f t="shared" si="26"/>
        <v/>
      </c>
      <c r="AH88" s="13" t="str">
        <f t="shared" si="26"/>
        <v/>
      </c>
      <c r="AI88" s="13" t="str">
        <f t="shared" si="26"/>
        <v/>
      </c>
      <c r="AJ88" s="13" t="str">
        <f t="shared" si="28"/>
        <v/>
      </c>
      <c r="AK88" s="13" t="str">
        <f t="shared" si="28"/>
        <v/>
      </c>
      <c r="AL88" s="13" t="str">
        <f t="shared" si="28"/>
        <v/>
      </c>
      <c r="AM88" s="13" t="str">
        <f t="shared" si="28"/>
        <v/>
      </c>
      <c r="AN88" s="13" t="str">
        <f t="shared" si="28"/>
        <v/>
      </c>
      <c r="AO88" s="13" t="str">
        <f t="shared" si="28"/>
        <v/>
      </c>
      <c r="AP88" s="13" t="str">
        <f t="shared" si="28"/>
        <v/>
      </c>
      <c r="AQ88" s="13" t="str">
        <f t="shared" si="28"/>
        <v/>
      </c>
      <c r="AR88" s="13" t="str">
        <f t="shared" si="28"/>
        <v/>
      </c>
    </row>
    <row r="89" spans="11:44" ht="12.75" customHeight="1" x14ac:dyDescent="0.15">
      <c r="K89" s="13" t="s">
        <v>679</v>
      </c>
      <c r="L89" s="13" t="str">
        <f>仕様書作成!CJ96</f>
        <v>SY30M-06-P-3</v>
      </c>
      <c r="M89" s="13" t="str">
        <f>仕様書作成!CM96</f>
        <v/>
      </c>
      <c r="N89" s="13" t="str">
        <f t="shared" si="18"/>
        <v/>
      </c>
      <c r="T89" s="13" t="str">
        <f t="shared" si="26"/>
        <v/>
      </c>
      <c r="U89" s="13" t="str">
        <f t="shared" si="26"/>
        <v/>
      </c>
      <c r="V89" s="13" t="str">
        <f t="shared" si="26"/>
        <v/>
      </c>
      <c r="W89" s="13" t="str">
        <f t="shared" si="26"/>
        <v/>
      </c>
      <c r="X89" s="13" t="str">
        <f t="shared" si="26"/>
        <v/>
      </c>
      <c r="Y89" s="13" t="str">
        <f t="shared" si="26"/>
        <v/>
      </c>
      <c r="Z89" s="13" t="str">
        <f t="shared" si="26"/>
        <v/>
      </c>
      <c r="AA89" s="13" t="str">
        <f t="shared" si="26"/>
        <v/>
      </c>
      <c r="AB89" s="13" t="str">
        <f t="shared" si="26"/>
        <v/>
      </c>
      <c r="AC89" s="13" t="str">
        <f t="shared" si="26"/>
        <v/>
      </c>
      <c r="AD89" s="13" t="str">
        <f t="shared" si="26"/>
        <v/>
      </c>
      <c r="AE89" s="13" t="str">
        <f t="shared" si="26"/>
        <v/>
      </c>
      <c r="AF89" s="13" t="str">
        <f t="shared" si="26"/>
        <v/>
      </c>
      <c r="AG89" s="13" t="str">
        <f t="shared" si="26"/>
        <v/>
      </c>
      <c r="AH89" s="13" t="str">
        <f t="shared" si="26"/>
        <v/>
      </c>
      <c r="AI89" s="13" t="str">
        <f t="shared" ref="AI89:AI103" si="29">IF(COUNTIF(AI$186,$L89)=1,"O","")</f>
        <v/>
      </c>
      <c r="AJ89" s="13" t="str">
        <f t="shared" si="28"/>
        <v/>
      </c>
      <c r="AK89" s="13" t="str">
        <f t="shared" si="28"/>
        <v/>
      </c>
      <c r="AL89" s="13" t="str">
        <f t="shared" si="28"/>
        <v/>
      </c>
      <c r="AM89" s="13" t="str">
        <f t="shared" si="28"/>
        <v/>
      </c>
      <c r="AN89" s="13" t="str">
        <f t="shared" si="28"/>
        <v/>
      </c>
      <c r="AO89" s="13" t="str">
        <f t="shared" si="28"/>
        <v/>
      </c>
      <c r="AP89" s="13" t="str">
        <f t="shared" si="28"/>
        <v/>
      </c>
      <c r="AQ89" s="13" t="str">
        <f t="shared" si="28"/>
        <v/>
      </c>
      <c r="AR89" s="13" t="str">
        <f t="shared" si="28"/>
        <v/>
      </c>
    </row>
    <row r="90" spans="11:44" ht="12.75" customHeight="1" x14ac:dyDescent="0.15">
      <c r="K90" s="13" t="s">
        <v>680</v>
      </c>
      <c r="L90" s="13" t="str">
        <f>仕様書作成!CJ97</f>
        <v>SY30M-06-A1-3</v>
      </c>
      <c r="M90" s="13" t="str">
        <f>仕様書作成!CM97</f>
        <v/>
      </c>
      <c r="N90" s="13" t="str">
        <f t="shared" si="18"/>
        <v/>
      </c>
      <c r="T90" s="13" t="str">
        <f t="shared" ref="T90:AH103" si="30">IF(COUNTIF(T$186,$L90)=1,"O","")</f>
        <v/>
      </c>
      <c r="U90" s="13" t="str">
        <f t="shared" si="30"/>
        <v/>
      </c>
      <c r="V90" s="13" t="str">
        <f t="shared" si="30"/>
        <v/>
      </c>
      <c r="W90" s="13" t="str">
        <f t="shared" si="30"/>
        <v/>
      </c>
      <c r="X90" s="13" t="str">
        <f t="shared" si="30"/>
        <v/>
      </c>
      <c r="Y90" s="13" t="str">
        <f t="shared" si="30"/>
        <v/>
      </c>
      <c r="Z90" s="13" t="str">
        <f t="shared" si="30"/>
        <v/>
      </c>
      <c r="AA90" s="13" t="str">
        <f t="shared" si="30"/>
        <v/>
      </c>
      <c r="AB90" s="13" t="str">
        <f t="shared" si="30"/>
        <v/>
      </c>
      <c r="AC90" s="13" t="str">
        <f t="shared" si="30"/>
        <v/>
      </c>
      <c r="AD90" s="13" t="str">
        <f t="shared" si="30"/>
        <v/>
      </c>
      <c r="AE90" s="13" t="str">
        <f t="shared" si="30"/>
        <v/>
      </c>
      <c r="AF90" s="13" t="str">
        <f t="shared" si="30"/>
        <v/>
      </c>
      <c r="AG90" s="13" t="str">
        <f t="shared" si="30"/>
        <v/>
      </c>
      <c r="AH90" s="13" t="str">
        <f t="shared" si="30"/>
        <v/>
      </c>
      <c r="AI90" s="13" t="str">
        <f t="shared" si="29"/>
        <v/>
      </c>
      <c r="AJ90" s="13" t="str">
        <f t="shared" si="28"/>
        <v/>
      </c>
      <c r="AK90" s="13" t="str">
        <f t="shared" si="28"/>
        <v/>
      </c>
      <c r="AL90" s="13" t="str">
        <f t="shared" si="28"/>
        <v/>
      </c>
      <c r="AM90" s="13" t="str">
        <f t="shared" si="28"/>
        <v/>
      </c>
      <c r="AN90" s="13" t="str">
        <f t="shared" si="28"/>
        <v/>
      </c>
      <c r="AO90" s="13" t="str">
        <f t="shared" si="28"/>
        <v/>
      </c>
      <c r="AP90" s="13" t="str">
        <f t="shared" si="28"/>
        <v/>
      </c>
      <c r="AQ90" s="13" t="str">
        <f t="shared" si="28"/>
        <v/>
      </c>
      <c r="AR90" s="13" t="str">
        <f t="shared" si="28"/>
        <v/>
      </c>
    </row>
    <row r="91" spans="11:44" ht="12.75" customHeight="1" x14ac:dyDescent="0.15">
      <c r="K91" s="13" t="s">
        <v>681</v>
      </c>
      <c r="L91" s="13" t="str">
        <f>仕様書作成!CJ98</f>
        <v>SY30M-06-B1-3</v>
      </c>
      <c r="M91" s="13" t="str">
        <f>仕様書作成!CM98</f>
        <v/>
      </c>
      <c r="N91" s="13" t="str">
        <f t="shared" si="18"/>
        <v/>
      </c>
      <c r="T91" s="13" t="str">
        <f t="shared" si="30"/>
        <v/>
      </c>
      <c r="U91" s="13" t="str">
        <f t="shared" si="30"/>
        <v/>
      </c>
      <c r="V91" s="13" t="str">
        <f t="shared" si="30"/>
        <v/>
      </c>
      <c r="W91" s="13" t="str">
        <f t="shared" si="30"/>
        <v/>
      </c>
      <c r="X91" s="13" t="str">
        <f t="shared" si="30"/>
        <v/>
      </c>
      <c r="Y91" s="13" t="str">
        <f t="shared" si="30"/>
        <v/>
      </c>
      <c r="Z91" s="13" t="str">
        <f t="shared" si="30"/>
        <v/>
      </c>
      <c r="AA91" s="13" t="str">
        <f t="shared" si="30"/>
        <v/>
      </c>
      <c r="AB91" s="13" t="str">
        <f t="shared" si="30"/>
        <v/>
      </c>
      <c r="AC91" s="13" t="str">
        <f t="shared" si="30"/>
        <v/>
      </c>
      <c r="AD91" s="13" t="str">
        <f t="shared" si="30"/>
        <v/>
      </c>
      <c r="AE91" s="13" t="str">
        <f t="shared" si="30"/>
        <v/>
      </c>
      <c r="AF91" s="13" t="str">
        <f t="shared" si="30"/>
        <v/>
      </c>
      <c r="AG91" s="13" t="str">
        <f t="shared" si="30"/>
        <v/>
      </c>
      <c r="AH91" s="13" t="str">
        <f t="shared" si="30"/>
        <v/>
      </c>
      <c r="AI91" s="13" t="str">
        <f t="shared" si="29"/>
        <v/>
      </c>
      <c r="AJ91" s="13" t="str">
        <f t="shared" si="28"/>
        <v/>
      </c>
      <c r="AK91" s="13" t="str">
        <f t="shared" si="28"/>
        <v/>
      </c>
      <c r="AL91" s="13" t="str">
        <f t="shared" si="28"/>
        <v/>
      </c>
      <c r="AM91" s="13" t="str">
        <f t="shared" si="28"/>
        <v/>
      </c>
      <c r="AN91" s="13" t="str">
        <f t="shared" si="28"/>
        <v/>
      </c>
      <c r="AO91" s="13" t="str">
        <f t="shared" si="28"/>
        <v/>
      </c>
      <c r="AP91" s="13" t="str">
        <f t="shared" si="28"/>
        <v/>
      </c>
      <c r="AQ91" s="13" t="str">
        <f t="shared" si="28"/>
        <v/>
      </c>
      <c r="AR91" s="13" t="str">
        <f t="shared" si="28"/>
        <v/>
      </c>
    </row>
    <row r="92" spans="11:44" ht="12.75" customHeight="1" x14ac:dyDescent="0.15">
      <c r="K92" s="13" t="s">
        <v>682</v>
      </c>
      <c r="L92" s="13" t="str">
        <f>仕様書作成!CJ99</f>
        <v>SY30M-N5-P</v>
      </c>
      <c r="M92" s="13" t="str">
        <f>仕様書作成!CM99</f>
        <v/>
      </c>
      <c r="N92" s="13" t="str">
        <f t="shared" si="18"/>
        <v/>
      </c>
      <c r="T92" s="13" t="str">
        <f t="shared" si="30"/>
        <v/>
      </c>
      <c r="U92" s="13" t="str">
        <f t="shared" si="30"/>
        <v/>
      </c>
      <c r="V92" s="13" t="str">
        <f t="shared" si="30"/>
        <v/>
      </c>
      <c r="W92" s="13" t="str">
        <f t="shared" si="30"/>
        <v/>
      </c>
      <c r="X92" s="13" t="str">
        <f t="shared" si="30"/>
        <v/>
      </c>
      <c r="Y92" s="13" t="str">
        <f t="shared" si="30"/>
        <v/>
      </c>
      <c r="Z92" s="13" t="str">
        <f t="shared" si="30"/>
        <v/>
      </c>
      <c r="AA92" s="13" t="str">
        <f t="shared" si="30"/>
        <v/>
      </c>
      <c r="AB92" s="13" t="str">
        <f t="shared" si="30"/>
        <v/>
      </c>
      <c r="AC92" s="13" t="str">
        <f t="shared" si="30"/>
        <v/>
      </c>
      <c r="AD92" s="13" t="str">
        <f t="shared" si="30"/>
        <v/>
      </c>
      <c r="AE92" s="13" t="str">
        <f t="shared" si="30"/>
        <v/>
      </c>
      <c r="AF92" s="13" t="str">
        <f t="shared" si="30"/>
        <v/>
      </c>
      <c r="AG92" s="13" t="str">
        <f t="shared" si="30"/>
        <v/>
      </c>
      <c r="AH92" s="13" t="str">
        <f t="shared" si="30"/>
        <v/>
      </c>
      <c r="AI92" s="13" t="str">
        <f t="shared" si="29"/>
        <v/>
      </c>
      <c r="AJ92" s="13" t="str">
        <f t="shared" si="28"/>
        <v/>
      </c>
      <c r="AK92" s="13" t="str">
        <f t="shared" si="28"/>
        <v/>
      </c>
      <c r="AL92" s="13" t="str">
        <f t="shared" si="28"/>
        <v/>
      </c>
      <c r="AM92" s="13" t="str">
        <f t="shared" si="28"/>
        <v/>
      </c>
      <c r="AN92" s="13" t="str">
        <f t="shared" si="28"/>
        <v/>
      </c>
      <c r="AO92" s="13" t="str">
        <f t="shared" si="28"/>
        <v/>
      </c>
      <c r="AP92" s="13" t="str">
        <f t="shared" si="28"/>
        <v/>
      </c>
      <c r="AQ92" s="13" t="str">
        <f t="shared" si="28"/>
        <v/>
      </c>
      <c r="AR92" s="13" t="str">
        <f t="shared" si="28"/>
        <v/>
      </c>
    </row>
    <row r="93" spans="11:44" ht="12.75" customHeight="1" x14ac:dyDescent="0.15">
      <c r="K93" s="13" t="s">
        <v>683</v>
      </c>
      <c r="L93" s="13" t="str">
        <f>仕様書作成!CJ100</f>
        <v>SY30M-N5-A1</v>
      </c>
      <c r="M93" s="13" t="str">
        <f>仕様書作成!CM100</f>
        <v/>
      </c>
      <c r="N93" s="13" t="str">
        <f t="shared" si="18"/>
        <v/>
      </c>
      <c r="T93" s="13" t="str">
        <f t="shared" si="30"/>
        <v/>
      </c>
      <c r="U93" s="13" t="str">
        <f t="shared" si="30"/>
        <v/>
      </c>
      <c r="V93" s="13" t="str">
        <f t="shared" si="30"/>
        <v/>
      </c>
      <c r="W93" s="13" t="str">
        <f t="shared" si="30"/>
        <v/>
      </c>
      <c r="X93" s="13" t="str">
        <f t="shared" si="30"/>
        <v/>
      </c>
      <c r="Y93" s="13" t="str">
        <f t="shared" si="30"/>
        <v/>
      </c>
      <c r="Z93" s="13" t="str">
        <f t="shared" si="30"/>
        <v/>
      </c>
      <c r="AA93" s="13" t="str">
        <f t="shared" si="30"/>
        <v/>
      </c>
      <c r="AB93" s="13" t="str">
        <f t="shared" si="30"/>
        <v/>
      </c>
      <c r="AC93" s="13" t="str">
        <f t="shared" si="30"/>
        <v/>
      </c>
      <c r="AD93" s="13" t="str">
        <f t="shared" si="30"/>
        <v/>
      </c>
      <c r="AE93" s="13" t="str">
        <f t="shared" si="30"/>
        <v/>
      </c>
      <c r="AF93" s="13" t="str">
        <f t="shared" si="30"/>
        <v/>
      </c>
      <c r="AG93" s="13" t="str">
        <f t="shared" si="30"/>
        <v/>
      </c>
      <c r="AH93" s="13" t="str">
        <f t="shared" si="30"/>
        <v/>
      </c>
      <c r="AI93" s="13" t="str">
        <f t="shared" si="29"/>
        <v/>
      </c>
      <c r="AJ93" s="13" t="str">
        <f t="shared" si="28"/>
        <v/>
      </c>
      <c r="AK93" s="13" t="str">
        <f t="shared" si="28"/>
        <v/>
      </c>
      <c r="AL93" s="13" t="str">
        <f t="shared" si="28"/>
        <v/>
      </c>
      <c r="AM93" s="13" t="str">
        <f t="shared" si="28"/>
        <v/>
      </c>
      <c r="AN93" s="13" t="str">
        <f t="shared" si="28"/>
        <v/>
      </c>
      <c r="AO93" s="13" t="str">
        <f t="shared" si="28"/>
        <v/>
      </c>
      <c r="AP93" s="13" t="str">
        <f t="shared" si="28"/>
        <v/>
      </c>
      <c r="AQ93" s="13" t="str">
        <f t="shared" si="28"/>
        <v/>
      </c>
      <c r="AR93" s="13" t="str">
        <f t="shared" si="28"/>
        <v/>
      </c>
    </row>
    <row r="94" spans="11:44" ht="12.75" customHeight="1" x14ac:dyDescent="0.15">
      <c r="K94" s="13" t="s">
        <v>684</v>
      </c>
      <c r="L94" s="13" t="str">
        <f>仕様書作成!CJ101</f>
        <v>SY30M-N5-B1</v>
      </c>
      <c r="M94" s="13" t="str">
        <f>仕様書作成!CM101</f>
        <v/>
      </c>
      <c r="N94" s="13" t="str">
        <f t="shared" si="18"/>
        <v/>
      </c>
      <c r="T94" s="13" t="str">
        <f t="shared" si="30"/>
        <v/>
      </c>
      <c r="U94" s="13" t="str">
        <f t="shared" si="30"/>
        <v/>
      </c>
      <c r="V94" s="13" t="str">
        <f t="shared" si="30"/>
        <v/>
      </c>
      <c r="W94" s="13" t="str">
        <f t="shared" si="30"/>
        <v/>
      </c>
      <c r="X94" s="13" t="str">
        <f t="shared" si="30"/>
        <v/>
      </c>
      <c r="Y94" s="13" t="str">
        <f t="shared" si="30"/>
        <v/>
      </c>
      <c r="Z94" s="13" t="str">
        <f t="shared" si="30"/>
        <v/>
      </c>
      <c r="AA94" s="13" t="str">
        <f t="shared" si="30"/>
        <v/>
      </c>
      <c r="AB94" s="13" t="str">
        <f t="shared" si="30"/>
        <v/>
      </c>
      <c r="AC94" s="13" t="str">
        <f t="shared" si="30"/>
        <v/>
      </c>
      <c r="AD94" s="13" t="str">
        <f t="shared" si="30"/>
        <v/>
      </c>
      <c r="AE94" s="13" t="str">
        <f t="shared" si="30"/>
        <v/>
      </c>
      <c r="AF94" s="13" t="str">
        <f t="shared" si="30"/>
        <v/>
      </c>
      <c r="AG94" s="13" t="str">
        <f t="shared" si="30"/>
        <v/>
      </c>
      <c r="AH94" s="13" t="str">
        <f t="shared" si="30"/>
        <v/>
      </c>
      <c r="AI94" s="13" t="str">
        <f t="shared" si="29"/>
        <v/>
      </c>
      <c r="AJ94" s="13" t="str">
        <f t="shared" ref="AJ94:AR103" si="31">IF(COUNTIF(AJ$186,$L94)=1,"O","")</f>
        <v/>
      </c>
      <c r="AK94" s="13" t="str">
        <f t="shared" si="31"/>
        <v/>
      </c>
      <c r="AL94" s="13" t="str">
        <f t="shared" si="31"/>
        <v/>
      </c>
      <c r="AM94" s="13" t="str">
        <f t="shared" si="31"/>
        <v/>
      </c>
      <c r="AN94" s="13" t="str">
        <f t="shared" si="31"/>
        <v/>
      </c>
      <c r="AO94" s="13" t="str">
        <f t="shared" si="31"/>
        <v/>
      </c>
      <c r="AP94" s="13" t="str">
        <f t="shared" si="31"/>
        <v/>
      </c>
      <c r="AQ94" s="13" t="str">
        <f t="shared" si="31"/>
        <v/>
      </c>
      <c r="AR94" s="13" t="str">
        <f t="shared" si="31"/>
        <v/>
      </c>
    </row>
    <row r="95" spans="11:44" ht="12.75" customHeight="1" x14ac:dyDescent="0.15">
      <c r="K95" s="13" t="s">
        <v>682</v>
      </c>
      <c r="L95" s="13" t="str">
        <f>仕様書作成!CJ102</f>
        <v>SY30M-N5-P-3</v>
      </c>
      <c r="M95" s="13" t="str">
        <f>仕様書作成!CM102</f>
        <v/>
      </c>
      <c r="N95" s="13" t="str">
        <f t="shared" si="18"/>
        <v/>
      </c>
      <c r="T95" s="13" t="str">
        <f t="shared" si="30"/>
        <v/>
      </c>
      <c r="U95" s="13" t="str">
        <f t="shared" si="30"/>
        <v/>
      </c>
      <c r="V95" s="13" t="str">
        <f t="shared" si="30"/>
        <v/>
      </c>
      <c r="W95" s="13" t="str">
        <f t="shared" si="30"/>
        <v/>
      </c>
      <c r="X95" s="13" t="str">
        <f t="shared" si="30"/>
        <v/>
      </c>
      <c r="Y95" s="13" t="str">
        <f t="shared" si="30"/>
        <v/>
      </c>
      <c r="Z95" s="13" t="str">
        <f t="shared" si="30"/>
        <v/>
      </c>
      <c r="AA95" s="13" t="str">
        <f t="shared" si="30"/>
        <v/>
      </c>
      <c r="AB95" s="13" t="str">
        <f t="shared" si="30"/>
        <v/>
      </c>
      <c r="AC95" s="13" t="str">
        <f t="shared" si="30"/>
        <v/>
      </c>
      <c r="AD95" s="13" t="str">
        <f t="shared" si="30"/>
        <v/>
      </c>
      <c r="AE95" s="13" t="str">
        <f t="shared" si="30"/>
        <v/>
      </c>
      <c r="AF95" s="13" t="str">
        <f t="shared" si="30"/>
        <v/>
      </c>
      <c r="AG95" s="13" t="str">
        <f t="shared" si="30"/>
        <v/>
      </c>
      <c r="AH95" s="13" t="str">
        <f t="shared" si="30"/>
        <v/>
      </c>
      <c r="AI95" s="13" t="str">
        <f t="shared" si="29"/>
        <v/>
      </c>
      <c r="AJ95" s="13" t="str">
        <f t="shared" si="31"/>
        <v/>
      </c>
      <c r="AK95" s="13" t="str">
        <f t="shared" si="31"/>
        <v/>
      </c>
      <c r="AL95" s="13" t="str">
        <f t="shared" si="31"/>
        <v/>
      </c>
      <c r="AM95" s="13" t="str">
        <f t="shared" si="31"/>
        <v/>
      </c>
      <c r="AN95" s="13" t="str">
        <f t="shared" si="31"/>
        <v/>
      </c>
      <c r="AO95" s="13" t="str">
        <f t="shared" si="31"/>
        <v/>
      </c>
      <c r="AP95" s="13" t="str">
        <f t="shared" si="31"/>
        <v/>
      </c>
      <c r="AQ95" s="13" t="str">
        <f t="shared" si="31"/>
        <v/>
      </c>
      <c r="AR95" s="13" t="str">
        <f t="shared" si="31"/>
        <v/>
      </c>
    </row>
    <row r="96" spans="11:44" ht="12.75" customHeight="1" x14ac:dyDescent="0.15">
      <c r="K96" s="13" t="s">
        <v>683</v>
      </c>
      <c r="L96" s="13" t="str">
        <f>仕様書作成!CJ103</f>
        <v>SY30M-N5-A1-3</v>
      </c>
      <c r="M96" s="13" t="str">
        <f>仕様書作成!CM103</f>
        <v/>
      </c>
      <c r="N96" s="13" t="str">
        <f t="shared" si="18"/>
        <v/>
      </c>
      <c r="T96" s="13" t="str">
        <f t="shared" si="30"/>
        <v/>
      </c>
      <c r="U96" s="13" t="str">
        <f t="shared" si="30"/>
        <v/>
      </c>
      <c r="V96" s="13" t="str">
        <f t="shared" si="30"/>
        <v/>
      </c>
      <c r="W96" s="13" t="str">
        <f t="shared" si="30"/>
        <v/>
      </c>
      <c r="X96" s="13" t="str">
        <f t="shared" si="30"/>
        <v/>
      </c>
      <c r="Y96" s="13" t="str">
        <f t="shared" si="30"/>
        <v/>
      </c>
      <c r="Z96" s="13" t="str">
        <f t="shared" si="30"/>
        <v/>
      </c>
      <c r="AA96" s="13" t="str">
        <f t="shared" si="30"/>
        <v/>
      </c>
      <c r="AB96" s="13" t="str">
        <f t="shared" si="30"/>
        <v/>
      </c>
      <c r="AC96" s="13" t="str">
        <f t="shared" si="30"/>
        <v/>
      </c>
      <c r="AD96" s="13" t="str">
        <f t="shared" si="30"/>
        <v/>
      </c>
      <c r="AE96" s="13" t="str">
        <f t="shared" si="30"/>
        <v/>
      </c>
      <c r="AF96" s="13" t="str">
        <f t="shared" si="30"/>
        <v/>
      </c>
      <c r="AG96" s="13" t="str">
        <f t="shared" si="30"/>
        <v/>
      </c>
      <c r="AH96" s="13" t="str">
        <f t="shared" si="30"/>
        <v/>
      </c>
      <c r="AI96" s="13" t="str">
        <f t="shared" si="29"/>
        <v/>
      </c>
      <c r="AJ96" s="13" t="str">
        <f t="shared" si="31"/>
        <v/>
      </c>
      <c r="AK96" s="13" t="str">
        <f t="shared" si="31"/>
        <v/>
      </c>
      <c r="AL96" s="13" t="str">
        <f t="shared" si="31"/>
        <v/>
      </c>
      <c r="AM96" s="13" t="str">
        <f t="shared" si="31"/>
        <v/>
      </c>
      <c r="AN96" s="13" t="str">
        <f t="shared" si="31"/>
        <v/>
      </c>
      <c r="AO96" s="13" t="str">
        <f t="shared" si="31"/>
        <v/>
      </c>
      <c r="AP96" s="13" t="str">
        <f t="shared" si="31"/>
        <v/>
      </c>
      <c r="AQ96" s="13" t="str">
        <f t="shared" si="31"/>
        <v/>
      </c>
      <c r="AR96" s="13" t="str">
        <f t="shared" si="31"/>
        <v/>
      </c>
    </row>
    <row r="97" spans="11:45" ht="12.75" customHeight="1" x14ac:dyDescent="0.15">
      <c r="K97" s="13" t="s">
        <v>684</v>
      </c>
      <c r="L97" s="13" t="str">
        <f>仕様書作成!CJ104</f>
        <v>SY30M-N5-B1-3</v>
      </c>
      <c r="M97" s="13" t="str">
        <f>仕様書作成!CM104</f>
        <v/>
      </c>
      <c r="N97" s="13" t="str">
        <f t="shared" si="18"/>
        <v/>
      </c>
      <c r="T97" s="13" t="str">
        <f t="shared" si="30"/>
        <v/>
      </c>
      <c r="U97" s="13" t="str">
        <f t="shared" si="30"/>
        <v/>
      </c>
      <c r="V97" s="13" t="str">
        <f t="shared" si="30"/>
        <v/>
      </c>
      <c r="W97" s="13" t="str">
        <f t="shared" si="30"/>
        <v/>
      </c>
      <c r="X97" s="13" t="str">
        <f t="shared" si="30"/>
        <v/>
      </c>
      <c r="Y97" s="13" t="str">
        <f t="shared" si="30"/>
        <v/>
      </c>
      <c r="Z97" s="13" t="str">
        <f t="shared" si="30"/>
        <v/>
      </c>
      <c r="AA97" s="13" t="str">
        <f t="shared" si="30"/>
        <v/>
      </c>
      <c r="AB97" s="13" t="str">
        <f t="shared" si="30"/>
        <v/>
      </c>
      <c r="AC97" s="13" t="str">
        <f t="shared" si="30"/>
        <v/>
      </c>
      <c r="AD97" s="13" t="str">
        <f t="shared" si="30"/>
        <v/>
      </c>
      <c r="AE97" s="13" t="str">
        <f t="shared" si="30"/>
        <v/>
      </c>
      <c r="AF97" s="13" t="str">
        <f t="shared" si="30"/>
        <v/>
      </c>
      <c r="AG97" s="13" t="str">
        <f t="shared" si="30"/>
        <v/>
      </c>
      <c r="AH97" s="13" t="str">
        <f t="shared" si="30"/>
        <v/>
      </c>
      <c r="AI97" s="13" t="str">
        <f t="shared" si="29"/>
        <v/>
      </c>
      <c r="AJ97" s="13" t="str">
        <f t="shared" si="31"/>
        <v/>
      </c>
      <c r="AK97" s="13" t="str">
        <f t="shared" si="31"/>
        <v/>
      </c>
      <c r="AL97" s="13" t="str">
        <f t="shared" si="31"/>
        <v/>
      </c>
      <c r="AM97" s="13" t="str">
        <f t="shared" si="31"/>
        <v/>
      </c>
      <c r="AN97" s="13" t="str">
        <f t="shared" si="31"/>
        <v/>
      </c>
      <c r="AO97" s="13" t="str">
        <f t="shared" si="31"/>
        <v/>
      </c>
      <c r="AP97" s="13" t="str">
        <f t="shared" si="31"/>
        <v/>
      </c>
      <c r="AQ97" s="13" t="str">
        <f t="shared" si="31"/>
        <v/>
      </c>
      <c r="AR97" s="13" t="str">
        <f t="shared" si="31"/>
        <v/>
      </c>
    </row>
    <row r="98" spans="11:45" ht="12.75" customHeight="1" x14ac:dyDescent="0.15">
      <c r="K98" s="13" t="s">
        <v>682</v>
      </c>
      <c r="L98" s="13" t="str">
        <f>仕様書作成!CJ105</f>
        <v>SY30M-N6-P</v>
      </c>
      <c r="M98" s="13" t="str">
        <f>仕様書作成!CM105</f>
        <v/>
      </c>
      <c r="N98" s="13" t="str">
        <f t="shared" si="18"/>
        <v/>
      </c>
      <c r="T98" s="13" t="str">
        <f t="shared" si="30"/>
        <v/>
      </c>
      <c r="U98" s="13" t="str">
        <f t="shared" si="30"/>
        <v/>
      </c>
      <c r="V98" s="13" t="str">
        <f t="shared" si="30"/>
        <v/>
      </c>
      <c r="W98" s="13" t="str">
        <f t="shared" si="30"/>
        <v/>
      </c>
      <c r="X98" s="13" t="str">
        <f t="shared" si="30"/>
        <v/>
      </c>
      <c r="Y98" s="13" t="str">
        <f t="shared" si="30"/>
        <v/>
      </c>
      <c r="Z98" s="13" t="str">
        <f t="shared" si="30"/>
        <v/>
      </c>
      <c r="AA98" s="13" t="str">
        <f t="shared" si="30"/>
        <v/>
      </c>
      <c r="AB98" s="13" t="str">
        <f t="shared" si="30"/>
        <v/>
      </c>
      <c r="AC98" s="13" t="str">
        <f t="shared" si="30"/>
        <v/>
      </c>
      <c r="AD98" s="13" t="str">
        <f t="shared" si="30"/>
        <v/>
      </c>
      <c r="AE98" s="13" t="str">
        <f t="shared" si="30"/>
        <v/>
      </c>
      <c r="AF98" s="13" t="str">
        <f t="shared" si="30"/>
        <v/>
      </c>
      <c r="AG98" s="13" t="str">
        <f t="shared" si="30"/>
        <v/>
      </c>
      <c r="AH98" s="13" t="str">
        <f t="shared" si="30"/>
        <v/>
      </c>
      <c r="AI98" s="13" t="str">
        <f t="shared" si="29"/>
        <v/>
      </c>
      <c r="AJ98" s="13" t="str">
        <f t="shared" si="31"/>
        <v/>
      </c>
      <c r="AK98" s="13" t="str">
        <f t="shared" si="31"/>
        <v/>
      </c>
      <c r="AL98" s="13" t="str">
        <f t="shared" si="31"/>
        <v/>
      </c>
      <c r="AM98" s="13" t="str">
        <f t="shared" si="31"/>
        <v/>
      </c>
      <c r="AN98" s="13" t="str">
        <f t="shared" si="31"/>
        <v/>
      </c>
      <c r="AO98" s="13" t="str">
        <f t="shared" si="31"/>
        <v/>
      </c>
      <c r="AP98" s="13" t="str">
        <f t="shared" si="31"/>
        <v/>
      </c>
      <c r="AQ98" s="13" t="str">
        <f t="shared" si="31"/>
        <v/>
      </c>
      <c r="AR98" s="13" t="str">
        <f t="shared" si="31"/>
        <v/>
      </c>
    </row>
    <row r="99" spans="11:45" ht="12.75" customHeight="1" x14ac:dyDescent="0.15">
      <c r="K99" s="13" t="s">
        <v>683</v>
      </c>
      <c r="L99" s="13" t="str">
        <f>仕様書作成!CJ106</f>
        <v>SY30M-N6-A1</v>
      </c>
      <c r="M99" s="13" t="str">
        <f>仕様書作成!CM106</f>
        <v/>
      </c>
      <c r="N99" s="13" t="str">
        <f t="shared" si="18"/>
        <v/>
      </c>
      <c r="T99" s="13" t="str">
        <f t="shared" si="30"/>
        <v/>
      </c>
      <c r="U99" s="13" t="str">
        <f t="shared" si="30"/>
        <v/>
      </c>
      <c r="V99" s="13" t="str">
        <f t="shared" si="30"/>
        <v/>
      </c>
      <c r="W99" s="13" t="str">
        <f t="shared" si="30"/>
        <v/>
      </c>
      <c r="X99" s="13" t="str">
        <f t="shared" si="30"/>
        <v/>
      </c>
      <c r="Y99" s="13" t="str">
        <f t="shared" si="30"/>
        <v/>
      </c>
      <c r="Z99" s="13" t="str">
        <f t="shared" si="30"/>
        <v/>
      </c>
      <c r="AA99" s="13" t="str">
        <f t="shared" si="30"/>
        <v/>
      </c>
      <c r="AB99" s="13" t="str">
        <f t="shared" si="30"/>
        <v/>
      </c>
      <c r="AC99" s="13" t="str">
        <f t="shared" si="30"/>
        <v/>
      </c>
      <c r="AD99" s="13" t="str">
        <f t="shared" si="30"/>
        <v/>
      </c>
      <c r="AE99" s="13" t="str">
        <f t="shared" si="30"/>
        <v/>
      </c>
      <c r="AF99" s="13" t="str">
        <f t="shared" si="30"/>
        <v/>
      </c>
      <c r="AG99" s="13" t="str">
        <f t="shared" si="30"/>
        <v/>
      </c>
      <c r="AH99" s="13" t="str">
        <f t="shared" si="30"/>
        <v/>
      </c>
      <c r="AI99" s="13" t="str">
        <f t="shared" si="29"/>
        <v/>
      </c>
      <c r="AJ99" s="13" t="str">
        <f t="shared" si="31"/>
        <v/>
      </c>
      <c r="AK99" s="13" t="str">
        <f t="shared" si="31"/>
        <v/>
      </c>
      <c r="AL99" s="13" t="str">
        <f t="shared" si="31"/>
        <v/>
      </c>
      <c r="AM99" s="13" t="str">
        <f t="shared" si="31"/>
        <v/>
      </c>
      <c r="AN99" s="13" t="str">
        <f t="shared" si="31"/>
        <v/>
      </c>
      <c r="AO99" s="13" t="str">
        <f t="shared" si="31"/>
        <v/>
      </c>
      <c r="AP99" s="13" t="str">
        <f t="shared" si="31"/>
        <v/>
      </c>
      <c r="AQ99" s="13" t="str">
        <f t="shared" si="31"/>
        <v/>
      </c>
      <c r="AR99" s="13" t="str">
        <f t="shared" si="31"/>
        <v/>
      </c>
    </row>
    <row r="100" spans="11:45" ht="12.75" customHeight="1" x14ac:dyDescent="0.15">
      <c r="K100" s="13" t="s">
        <v>684</v>
      </c>
      <c r="L100" s="13" t="str">
        <f>仕様書作成!CJ107</f>
        <v>SY30M-N6-B1</v>
      </c>
      <c r="M100" s="13" t="str">
        <f>仕様書作成!CM107</f>
        <v/>
      </c>
      <c r="N100" s="13" t="str">
        <f t="shared" si="18"/>
        <v/>
      </c>
      <c r="T100" s="13" t="str">
        <f t="shared" si="30"/>
        <v/>
      </c>
      <c r="U100" s="13" t="str">
        <f t="shared" si="30"/>
        <v/>
      </c>
      <c r="V100" s="13" t="str">
        <f t="shared" si="30"/>
        <v/>
      </c>
      <c r="W100" s="13" t="str">
        <f t="shared" si="30"/>
        <v/>
      </c>
      <c r="X100" s="13" t="str">
        <f t="shared" si="30"/>
        <v/>
      </c>
      <c r="Y100" s="13" t="str">
        <f t="shared" si="30"/>
        <v/>
      </c>
      <c r="Z100" s="13" t="str">
        <f t="shared" si="30"/>
        <v/>
      </c>
      <c r="AA100" s="13" t="str">
        <f t="shared" si="30"/>
        <v/>
      </c>
      <c r="AB100" s="13" t="str">
        <f t="shared" si="30"/>
        <v/>
      </c>
      <c r="AC100" s="13" t="str">
        <f t="shared" si="30"/>
        <v/>
      </c>
      <c r="AD100" s="13" t="str">
        <f t="shared" si="30"/>
        <v/>
      </c>
      <c r="AE100" s="13" t="str">
        <f t="shared" si="30"/>
        <v/>
      </c>
      <c r="AF100" s="13" t="str">
        <f t="shared" si="30"/>
        <v/>
      </c>
      <c r="AG100" s="13" t="str">
        <f t="shared" si="30"/>
        <v/>
      </c>
      <c r="AH100" s="13" t="str">
        <f t="shared" si="30"/>
        <v/>
      </c>
      <c r="AI100" s="13" t="str">
        <f t="shared" si="29"/>
        <v/>
      </c>
      <c r="AJ100" s="13" t="str">
        <f t="shared" si="31"/>
        <v/>
      </c>
      <c r="AK100" s="13" t="str">
        <f t="shared" si="31"/>
        <v/>
      </c>
      <c r="AL100" s="13" t="str">
        <f t="shared" si="31"/>
        <v/>
      </c>
      <c r="AM100" s="13" t="str">
        <f t="shared" si="31"/>
        <v/>
      </c>
      <c r="AN100" s="13" t="str">
        <f t="shared" si="31"/>
        <v/>
      </c>
      <c r="AO100" s="13" t="str">
        <f t="shared" si="31"/>
        <v/>
      </c>
      <c r="AP100" s="13" t="str">
        <f t="shared" si="31"/>
        <v/>
      </c>
      <c r="AQ100" s="13" t="str">
        <f t="shared" si="31"/>
        <v/>
      </c>
      <c r="AR100" s="13" t="str">
        <f t="shared" si="31"/>
        <v/>
      </c>
    </row>
    <row r="101" spans="11:45" ht="12.75" customHeight="1" x14ac:dyDescent="0.15">
      <c r="K101" s="13" t="s">
        <v>682</v>
      </c>
      <c r="L101" s="13" t="str">
        <f>仕様書作成!CJ108</f>
        <v>SY30M-N6-P-3</v>
      </c>
      <c r="M101" s="13" t="str">
        <f>仕様書作成!CM108</f>
        <v/>
      </c>
      <c r="N101" s="13" t="str">
        <f t="shared" ref="N101:N120" si="32">IF(M101="","",M101)</f>
        <v/>
      </c>
      <c r="T101" s="13" t="str">
        <f t="shared" si="30"/>
        <v/>
      </c>
      <c r="U101" s="13" t="str">
        <f t="shared" si="30"/>
        <v/>
      </c>
      <c r="V101" s="13" t="str">
        <f t="shared" si="30"/>
        <v/>
      </c>
      <c r="W101" s="13" t="str">
        <f t="shared" si="30"/>
        <v/>
      </c>
      <c r="X101" s="13" t="str">
        <f t="shared" si="30"/>
        <v/>
      </c>
      <c r="Y101" s="13" t="str">
        <f t="shared" si="30"/>
        <v/>
      </c>
      <c r="Z101" s="13" t="str">
        <f t="shared" si="30"/>
        <v/>
      </c>
      <c r="AA101" s="13" t="str">
        <f t="shared" si="30"/>
        <v/>
      </c>
      <c r="AB101" s="13" t="str">
        <f t="shared" si="30"/>
        <v/>
      </c>
      <c r="AC101" s="13" t="str">
        <f t="shared" si="30"/>
        <v/>
      </c>
      <c r="AD101" s="13" t="str">
        <f t="shared" si="30"/>
        <v/>
      </c>
      <c r="AE101" s="13" t="str">
        <f t="shared" si="30"/>
        <v/>
      </c>
      <c r="AF101" s="13" t="str">
        <f t="shared" si="30"/>
        <v/>
      </c>
      <c r="AG101" s="13" t="str">
        <f t="shared" si="30"/>
        <v/>
      </c>
      <c r="AH101" s="13" t="str">
        <f t="shared" si="30"/>
        <v/>
      </c>
      <c r="AI101" s="13" t="str">
        <f t="shared" si="29"/>
        <v/>
      </c>
      <c r="AJ101" s="13" t="str">
        <f t="shared" si="31"/>
        <v/>
      </c>
      <c r="AK101" s="13" t="str">
        <f t="shared" si="31"/>
        <v/>
      </c>
      <c r="AL101" s="13" t="str">
        <f t="shared" si="31"/>
        <v/>
      </c>
      <c r="AM101" s="13" t="str">
        <f t="shared" si="31"/>
        <v/>
      </c>
      <c r="AN101" s="13" t="str">
        <f t="shared" si="31"/>
        <v/>
      </c>
      <c r="AO101" s="13" t="str">
        <f t="shared" si="31"/>
        <v/>
      </c>
      <c r="AP101" s="13" t="str">
        <f t="shared" si="31"/>
        <v/>
      </c>
      <c r="AQ101" s="13" t="str">
        <f t="shared" si="31"/>
        <v/>
      </c>
      <c r="AR101" s="13" t="str">
        <f t="shared" si="31"/>
        <v/>
      </c>
    </row>
    <row r="102" spans="11:45" ht="12.75" customHeight="1" x14ac:dyDescent="0.15">
      <c r="K102" s="13" t="s">
        <v>683</v>
      </c>
      <c r="L102" s="13" t="str">
        <f>仕様書作成!CJ109</f>
        <v>SY30M-N6-A1-3</v>
      </c>
      <c r="M102" s="13" t="str">
        <f>仕様書作成!CM109</f>
        <v/>
      </c>
      <c r="N102" s="13" t="str">
        <f t="shared" si="32"/>
        <v/>
      </c>
      <c r="T102" s="13" t="str">
        <f t="shared" si="30"/>
        <v/>
      </c>
      <c r="U102" s="13" t="str">
        <f t="shared" si="30"/>
        <v/>
      </c>
      <c r="V102" s="13" t="str">
        <f t="shared" si="30"/>
        <v/>
      </c>
      <c r="W102" s="13" t="str">
        <f t="shared" si="30"/>
        <v/>
      </c>
      <c r="X102" s="13" t="str">
        <f t="shared" si="30"/>
        <v/>
      </c>
      <c r="Y102" s="13" t="str">
        <f t="shared" si="30"/>
        <v/>
      </c>
      <c r="Z102" s="13" t="str">
        <f t="shared" si="30"/>
        <v/>
      </c>
      <c r="AA102" s="13" t="str">
        <f t="shared" si="30"/>
        <v/>
      </c>
      <c r="AB102" s="13" t="str">
        <f t="shared" si="30"/>
        <v/>
      </c>
      <c r="AC102" s="13" t="str">
        <f t="shared" si="30"/>
        <v/>
      </c>
      <c r="AD102" s="13" t="str">
        <f t="shared" si="30"/>
        <v/>
      </c>
      <c r="AE102" s="13" t="str">
        <f t="shared" si="30"/>
        <v/>
      </c>
      <c r="AF102" s="13" t="str">
        <f t="shared" si="30"/>
        <v/>
      </c>
      <c r="AG102" s="13" t="str">
        <f t="shared" si="30"/>
        <v/>
      </c>
      <c r="AH102" s="13" t="str">
        <f t="shared" si="30"/>
        <v/>
      </c>
      <c r="AI102" s="13" t="str">
        <f t="shared" si="29"/>
        <v/>
      </c>
      <c r="AJ102" s="13" t="str">
        <f t="shared" si="31"/>
        <v/>
      </c>
      <c r="AK102" s="13" t="str">
        <f t="shared" si="31"/>
        <v/>
      </c>
      <c r="AL102" s="13" t="str">
        <f t="shared" si="31"/>
        <v/>
      </c>
      <c r="AM102" s="13" t="str">
        <f t="shared" si="31"/>
        <v/>
      </c>
      <c r="AN102" s="13" t="str">
        <f t="shared" si="31"/>
        <v/>
      </c>
      <c r="AO102" s="13" t="str">
        <f t="shared" si="31"/>
        <v/>
      </c>
      <c r="AP102" s="13" t="str">
        <f t="shared" si="31"/>
        <v/>
      </c>
      <c r="AQ102" s="13" t="str">
        <f t="shared" si="31"/>
        <v/>
      </c>
      <c r="AR102" s="13" t="str">
        <f t="shared" si="31"/>
        <v/>
      </c>
    </row>
    <row r="103" spans="11:45" ht="12.75" customHeight="1" x14ac:dyDescent="0.15">
      <c r="K103" s="13" t="s">
        <v>684</v>
      </c>
      <c r="L103" s="13" t="str">
        <f>仕様書作成!CJ110</f>
        <v>SY30M-N6-B1-3</v>
      </c>
      <c r="M103" s="13" t="str">
        <f>仕様書作成!CM110</f>
        <v/>
      </c>
      <c r="N103" s="13" t="str">
        <f t="shared" si="32"/>
        <v/>
      </c>
      <c r="T103" s="13" t="str">
        <f t="shared" si="30"/>
        <v/>
      </c>
      <c r="U103" s="13" t="str">
        <f t="shared" si="30"/>
        <v/>
      </c>
      <c r="V103" s="13" t="str">
        <f t="shared" si="30"/>
        <v/>
      </c>
      <c r="W103" s="13" t="str">
        <f t="shared" si="30"/>
        <v/>
      </c>
      <c r="X103" s="13" t="str">
        <f t="shared" si="30"/>
        <v/>
      </c>
      <c r="Y103" s="13" t="str">
        <f t="shared" si="30"/>
        <v/>
      </c>
      <c r="Z103" s="13" t="str">
        <f t="shared" si="30"/>
        <v/>
      </c>
      <c r="AA103" s="13" t="str">
        <f t="shared" si="30"/>
        <v/>
      </c>
      <c r="AB103" s="13" t="str">
        <f t="shared" si="30"/>
        <v/>
      </c>
      <c r="AC103" s="13" t="str">
        <f t="shared" si="30"/>
        <v/>
      </c>
      <c r="AD103" s="13" t="str">
        <f t="shared" si="30"/>
        <v/>
      </c>
      <c r="AE103" s="13" t="str">
        <f t="shared" si="30"/>
        <v/>
      </c>
      <c r="AF103" s="13" t="str">
        <f t="shared" si="30"/>
        <v/>
      </c>
      <c r="AG103" s="13" t="str">
        <f t="shared" si="30"/>
        <v/>
      </c>
      <c r="AH103" s="13" t="str">
        <f t="shared" si="30"/>
        <v/>
      </c>
      <c r="AI103" s="13" t="str">
        <f t="shared" si="29"/>
        <v/>
      </c>
      <c r="AJ103" s="13" t="str">
        <f t="shared" si="31"/>
        <v/>
      </c>
      <c r="AK103" s="13" t="str">
        <f t="shared" si="31"/>
        <v/>
      </c>
      <c r="AL103" s="13" t="str">
        <f t="shared" si="31"/>
        <v/>
      </c>
      <c r="AM103" s="13" t="str">
        <f t="shared" si="31"/>
        <v/>
      </c>
      <c r="AN103" s="13" t="str">
        <f t="shared" si="31"/>
        <v/>
      </c>
      <c r="AO103" s="13" t="str">
        <f t="shared" si="31"/>
        <v/>
      </c>
      <c r="AP103" s="13" t="str">
        <f t="shared" si="31"/>
        <v/>
      </c>
      <c r="AQ103" s="13" t="str">
        <f t="shared" si="31"/>
        <v/>
      </c>
      <c r="AR103" s="13" t="str">
        <f t="shared" si="31"/>
        <v/>
      </c>
    </row>
    <row r="104" spans="11:45" ht="12.75" customHeight="1" x14ac:dyDescent="0.15">
      <c r="K104" s="13" t="s">
        <v>11</v>
      </c>
      <c r="L104" s="13" t="str">
        <f>仕様書作成!CN111</f>
        <v>KQ2P-02</v>
      </c>
      <c r="M104" s="13" t="str">
        <f>仕様書作成!CM111</f>
        <v/>
      </c>
      <c r="N104" s="13" t="str">
        <f t="shared" si="32"/>
        <v/>
      </c>
      <c r="R104" s="13" t="str">
        <f>IF(仕様書作成!CO111="","",仕様書作成!CO111&amp;",")</f>
        <v/>
      </c>
      <c r="S104" s="13" t="str">
        <f>仕様書作成!CP111</f>
        <v/>
      </c>
      <c r="T104" s="13" t="str">
        <f>仕様書作成!CQ111</f>
        <v/>
      </c>
      <c r="U104" s="13" t="str">
        <f>仕様書作成!CR111</f>
        <v/>
      </c>
      <c r="V104" s="13" t="str">
        <f>仕様書作成!CS111</f>
        <v/>
      </c>
      <c r="W104" s="13" t="str">
        <f>仕様書作成!CT111</f>
        <v/>
      </c>
      <c r="X104" s="13" t="str">
        <f>仕様書作成!CU111</f>
        <v/>
      </c>
      <c r="Y104" s="13" t="str">
        <f>仕様書作成!CV111</f>
        <v/>
      </c>
      <c r="Z104" s="13" t="str">
        <f>仕様書作成!CW111</f>
        <v/>
      </c>
      <c r="AA104" s="13" t="str">
        <f>仕様書作成!CX111</f>
        <v/>
      </c>
      <c r="AB104" s="13" t="str">
        <f>仕様書作成!CY111</f>
        <v/>
      </c>
      <c r="AC104" s="13" t="str">
        <f>仕様書作成!CZ111</f>
        <v/>
      </c>
      <c r="AD104" s="13" t="str">
        <f>仕様書作成!DA111</f>
        <v/>
      </c>
      <c r="AE104" s="13" t="str">
        <f>仕様書作成!DB111</f>
        <v/>
      </c>
      <c r="AF104" s="13" t="str">
        <f>仕様書作成!DC111</f>
        <v/>
      </c>
      <c r="AG104" s="13" t="str">
        <f>仕様書作成!DD111</f>
        <v/>
      </c>
      <c r="AH104" s="13" t="str">
        <f>仕様書作成!DE111</f>
        <v/>
      </c>
      <c r="AI104" s="13" t="str">
        <f>仕様書作成!DF111</f>
        <v/>
      </c>
      <c r="AJ104" s="13" t="str">
        <f>仕様書作成!DG111</f>
        <v/>
      </c>
      <c r="AK104" s="13" t="str">
        <f>仕様書作成!DH111</f>
        <v/>
      </c>
      <c r="AL104" s="13" t="str">
        <f>仕様書作成!DI111</f>
        <v/>
      </c>
      <c r="AM104" s="13" t="str">
        <f>仕様書作成!DJ111</f>
        <v/>
      </c>
      <c r="AN104" s="13" t="str">
        <f>仕様書作成!DK111</f>
        <v/>
      </c>
      <c r="AO104" s="13" t="str">
        <f>仕様書作成!DL111</f>
        <v/>
      </c>
      <c r="AP104" s="13" t="str">
        <f>仕様書作成!DM111</f>
        <v/>
      </c>
      <c r="AQ104" s="13" t="str">
        <f>仕様書作成!DN111</f>
        <v/>
      </c>
      <c r="AR104" s="13" t="str">
        <f>IF(仕様書作成!DP111="","",仕様書作成!DP111&amp;",")</f>
        <v/>
      </c>
      <c r="AS104" s="13" t="str">
        <f>仕様書作成!DQ111</f>
        <v/>
      </c>
    </row>
    <row r="105" spans="11:45" ht="12.75" customHeight="1" x14ac:dyDescent="0.15">
      <c r="K105" s="13" t="s">
        <v>13</v>
      </c>
      <c r="L105" s="13" t="str">
        <f>仕様書作成!CN112</f>
        <v>KQ2P-23</v>
      </c>
      <c r="M105" s="13" t="str">
        <f>仕様書作成!CM112</f>
        <v/>
      </c>
      <c r="N105" s="13" t="str">
        <f t="shared" si="32"/>
        <v/>
      </c>
      <c r="R105" s="13" t="str">
        <f>IF(仕様書作成!CO112="","",仕様書作成!CO112&amp;",")</f>
        <v/>
      </c>
      <c r="S105" s="13" t="str">
        <f>仕様書作成!CP112</f>
        <v/>
      </c>
      <c r="T105" s="13" t="str">
        <f>仕様書作成!CQ112</f>
        <v/>
      </c>
      <c r="U105" s="13" t="str">
        <f>仕様書作成!CR112</f>
        <v/>
      </c>
      <c r="V105" s="13" t="str">
        <f>仕様書作成!CS112</f>
        <v/>
      </c>
      <c r="W105" s="13" t="str">
        <f>仕様書作成!CT112</f>
        <v/>
      </c>
      <c r="X105" s="13" t="str">
        <f>仕様書作成!CU112</f>
        <v/>
      </c>
      <c r="Y105" s="13" t="str">
        <f>仕様書作成!CV112</f>
        <v/>
      </c>
      <c r="Z105" s="13" t="str">
        <f>仕様書作成!CW112</f>
        <v/>
      </c>
      <c r="AA105" s="13" t="str">
        <f>仕様書作成!CX112</f>
        <v/>
      </c>
      <c r="AB105" s="13" t="str">
        <f>仕様書作成!CY112</f>
        <v/>
      </c>
      <c r="AC105" s="13" t="str">
        <f>仕様書作成!CZ112</f>
        <v/>
      </c>
      <c r="AD105" s="13" t="str">
        <f>仕様書作成!DA112</f>
        <v/>
      </c>
      <c r="AE105" s="13" t="str">
        <f>仕様書作成!DB112</f>
        <v/>
      </c>
      <c r="AF105" s="13" t="str">
        <f>仕様書作成!DC112</f>
        <v/>
      </c>
      <c r="AG105" s="13" t="str">
        <f>仕様書作成!DD112</f>
        <v/>
      </c>
      <c r="AH105" s="13" t="str">
        <f>仕様書作成!DE112</f>
        <v/>
      </c>
      <c r="AI105" s="13" t="str">
        <f>仕様書作成!DF112</f>
        <v/>
      </c>
      <c r="AJ105" s="13" t="str">
        <f>仕様書作成!DG112</f>
        <v/>
      </c>
      <c r="AK105" s="13" t="str">
        <f>仕様書作成!DH112</f>
        <v/>
      </c>
      <c r="AL105" s="13" t="str">
        <f>仕様書作成!DI112</f>
        <v/>
      </c>
      <c r="AM105" s="13" t="str">
        <f>仕様書作成!DJ112</f>
        <v/>
      </c>
      <c r="AN105" s="13" t="str">
        <f>仕様書作成!DK112</f>
        <v/>
      </c>
      <c r="AO105" s="13" t="str">
        <f>仕様書作成!DL112</f>
        <v/>
      </c>
      <c r="AP105" s="13" t="str">
        <f>仕様書作成!DM112</f>
        <v/>
      </c>
      <c r="AQ105" s="13" t="str">
        <f>仕様書作成!DN112</f>
        <v/>
      </c>
      <c r="AR105" s="13" t="str">
        <f>IF(仕様書作成!DP112="","",仕様書作成!DP112&amp;",")</f>
        <v/>
      </c>
      <c r="AS105" s="13" t="str">
        <f>仕様書作成!DQ112</f>
        <v/>
      </c>
    </row>
    <row r="106" spans="11:45" ht="12.75" customHeight="1" x14ac:dyDescent="0.15">
      <c r="K106" s="13" t="s">
        <v>14</v>
      </c>
      <c r="L106" s="13" t="str">
        <f>仕様書作成!CN113</f>
        <v>KQ2P-01</v>
      </c>
      <c r="M106" s="13" t="str">
        <f>仕様書作成!CM113</f>
        <v/>
      </c>
      <c r="N106" s="13" t="str">
        <f t="shared" si="32"/>
        <v/>
      </c>
      <c r="R106" s="13" t="str">
        <f>IF(仕様書作成!CO113="","",仕様書作成!CO113&amp;",")</f>
        <v/>
      </c>
      <c r="S106" s="13" t="str">
        <f>仕様書作成!CP113</f>
        <v/>
      </c>
      <c r="T106" s="13" t="str">
        <f>仕様書作成!CQ113</f>
        <v/>
      </c>
      <c r="U106" s="13" t="str">
        <f>仕様書作成!CR113</f>
        <v/>
      </c>
      <c r="V106" s="13" t="str">
        <f>仕様書作成!CS113</f>
        <v/>
      </c>
      <c r="W106" s="13" t="str">
        <f>仕様書作成!CT113</f>
        <v/>
      </c>
      <c r="X106" s="13" t="str">
        <f>仕様書作成!CU113</f>
        <v/>
      </c>
      <c r="Y106" s="13" t="str">
        <f>仕様書作成!CV113</f>
        <v/>
      </c>
      <c r="Z106" s="13" t="str">
        <f>仕様書作成!CW113</f>
        <v/>
      </c>
      <c r="AA106" s="13" t="str">
        <f>仕様書作成!CX113</f>
        <v/>
      </c>
      <c r="AB106" s="13" t="str">
        <f>仕様書作成!CY113</f>
        <v/>
      </c>
      <c r="AC106" s="13" t="str">
        <f>仕様書作成!CZ113</f>
        <v/>
      </c>
      <c r="AD106" s="13" t="str">
        <f>仕様書作成!DA113</f>
        <v/>
      </c>
      <c r="AE106" s="13" t="str">
        <f>仕様書作成!DB113</f>
        <v/>
      </c>
      <c r="AF106" s="13" t="str">
        <f>仕様書作成!DC113</f>
        <v/>
      </c>
      <c r="AG106" s="13" t="str">
        <f>仕様書作成!DD113</f>
        <v/>
      </c>
      <c r="AH106" s="13" t="str">
        <f>仕様書作成!DE113</f>
        <v/>
      </c>
      <c r="AI106" s="13" t="str">
        <f>仕様書作成!DF113</f>
        <v/>
      </c>
      <c r="AJ106" s="13" t="str">
        <f>仕様書作成!DG113</f>
        <v/>
      </c>
      <c r="AK106" s="13" t="str">
        <f>仕様書作成!DH113</f>
        <v/>
      </c>
      <c r="AL106" s="13" t="str">
        <f>仕様書作成!DI113</f>
        <v/>
      </c>
      <c r="AM106" s="13" t="str">
        <f>仕様書作成!DJ113</f>
        <v/>
      </c>
      <c r="AN106" s="13" t="str">
        <f>仕様書作成!DK113</f>
        <v/>
      </c>
      <c r="AO106" s="13" t="str">
        <f>仕様書作成!DL113</f>
        <v/>
      </c>
      <c r="AP106" s="13" t="str">
        <f>仕様書作成!DM113</f>
        <v/>
      </c>
      <c r="AQ106" s="13" t="str">
        <f>仕様書作成!DN113</f>
        <v/>
      </c>
      <c r="AR106" s="13" t="str">
        <f>IF(仕様書作成!DP113="","",仕様書作成!DP113&amp;",")</f>
        <v/>
      </c>
      <c r="AS106" s="13" t="str">
        <f>仕様書作成!DQ113</f>
        <v/>
      </c>
    </row>
    <row r="107" spans="11:45" ht="12.75" customHeight="1" x14ac:dyDescent="0.15">
      <c r="K107" s="13" t="s">
        <v>15</v>
      </c>
      <c r="L107" s="13" t="str">
        <f>仕様書作成!CN114</f>
        <v>KQ2P-04</v>
      </c>
      <c r="M107" s="13" t="str">
        <f>仕様書作成!CM114</f>
        <v/>
      </c>
      <c r="N107" s="13" t="str">
        <f t="shared" si="32"/>
        <v/>
      </c>
      <c r="R107" s="13" t="str">
        <f>IF(仕様書作成!CO114="","",仕様書作成!CO114&amp;",")</f>
        <v/>
      </c>
      <c r="S107" s="13" t="str">
        <f>仕様書作成!CP114</f>
        <v/>
      </c>
      <c r="T107" s="13" t="str">
        <f>仕様書作成!CQ114</f>
        <v/>
      </c>
      <c r="U107" s="13" t="str">
        <f>仕様書作成!CR114</f>
        <v/>
      </c>
      <c r="V107" s="13" t="str">
        <f>仕様書作成!CS114</f>
        <v/>
      </c>
      <c r="W107" s="13" t="str">
        <f>仕様書作成!CT114</f>
        <v/>
      </c>
      <c r="X107" s="13" t="str">
        <f>仕様書作成!CU114</f>
        <v/>
      </c>
      <c r="Y107" s="13" t="str">
        <f>仕様書作成!CV114</f>
        <v/>
      </c>
      <c r="Z107" s="13" t="str">
        <f>仕様書作成!CW114</f>
        <v/>
      </c>
      <c r="AA107" s="13" t="str">
        <f>仕様書作成!CX114</f>
        <v/>
      </c>
      <c r="AB107" s="13" t="str">
        <f>仕様書作成!CY114</f>
        <v/>
      </c>
      <c r="AC107" s="13" t="str">
        <f>仕様書作成!CZ114</f>
        <v/>
      </c>
      <c r="AD107" s="13" t="str">
        <f>仕様書作成!DA114</f>
        <v/>
      </c>
      <c r="AE107" s="13" t="str">
        <f>仕様書作成!DB114</f>
        <v/>
      </c>
      <c r="AF107" s="13" t="str">
        <f>仕様書作成!DC114</f>
        <v/>
      </c>
      <c r="AG107" s="13" t="str">
        <f>仕様書作成!DD114</f>
        <v/>
      </c>
      <c r="AH107" s="13" t="str">
        <f>仕様書作成!DE114</f>
        <v/>
      </c>
      <c r="AI107" s="13" t="str">
        <f>仕様書作成!DF114</f>
        <v/>
      </c>
      <c r="AJ107" s="13" t="str">
        <f>仕様書作成!DG114</f>
        <v/>
      </c>
      <c r="AK107" s="13" t="str">
        <f>仕様書作成!DH114</f>
        <v/>
      </c>
      <c r="AL107" s="13" t="str">
        <f>仕様書作成!DI114</f>
        <v/>
      </c>
      <c r="AM107" s="13" t="str">
        <f>仕様書作成!DJ114</f>
        <v/>
      </c>
      <c r="AN107" s="13" t="str">
        <f>仕様書作成!DK114</f>
        <v/>
      </c>
      <c r="AO107" s="13" t="str">
        <f>仕様書作成!DL114</f>
        <v/>
      </c>
      <c r="AP107" s="13" t="str">
        <f>仕様書作成!DM114</f>
        <v/>
      </c>
      <c r="AQ107" s="13" t="str">
        <f>仕様書作成!DN114</f>
        <v/>
      </c>
      <c r="AR107" s="13" t="str">
        <f>IF(仕様書作成!DP114="","",仕様書作成!DP114&amp;",")</f>
        <v/>
      </c>
      <c r="AS107" s="13" t="str">
        <f>仕様書作成!DQ114</f>
        <v/>
      </c>
    </row>
    <row r="108" spans="11:45" ht="12.75" customHeight="1" x14ac:dyDescent="0.15">
      <c r="K108" s="13" t="s">
        <v>396</v>
      </c>
      <c r="L108" s="13" t="str">
        <f>仕様書作成!CN115</f>
        <v>KQ2P-03</v>
      </c>
      <c r="M108" s="13" t="str">
        <f>仕様書作成!CM115</f>
        <v/>
      </c>
      <c r="N108" s="13" t="str">
        <f t="shared" si="32"/>
        <v/>
      </c>
      <c r="R108" s="13" t="str">
        <f>IF(仕様書作成!CO115="","",仕様書作成!CO115&amp;",")</f>
        <v/>
      </c>
      <c r="S108" s="13" t="str">
        <f>仕様書作成!CP115</f>
        <v/>
      </c>
      <c r="T108" s="13" t="str">
        <f>仕様書作成!CQ115</f>
        <v/>
      </c>
      <c r="U108" s="13" t="str">
        <f>仕様書作成!CR115</f>
        <v/>
      </c>
      <c r="V108" s="13" t="str">
        <f>仕様書作成!CS115</f>
        <v/>
      </c>
      <c r="W108" s="13" t="str">
        <f>仕様書作成!CT115</f>
        <v/>
      </c>
      <c r="X108" s="13" t="str">
        <f>仕様書作成!CU115</f>
        <v/>
      </c>
      <c r="Y108" s="13" t="str">
        <f>仕様書作成!CV115</f>
        <v/>
      </c>
      <c r="Z108" s="13" t="str">
        <f>仕様書作成!CW115</f>
        <v/>
      </c>
      <c r="AA108" s="13" t="str">
        <f>仕様書作成!CX115</f>
        <v/>
      </c>
      <c r="AB108" s="13" t="str">
        <f>仕様書作成!CY115</f>
        <v/>
      </c>
      <c r="AC108" s="13" t="str">
        <f>仕様書作成!CZ115</f>
        <v/>
      </c>
      <c r="AD108" s="13" t="str">
        <f>仕様書作成!DA115</f>
        <v/>
      </c>
      <c r="AE108" s="13" t="str">
        <f>仕様書作成!DB115</f>
        <v/>
      </c>
      <c r="AF108" s="13" t="str">
        <f>仕様書作成!DC115</f>
        <v/>
      </c>
      <c r="AG108" s="13" t="str">
        <f>仕様書作成!DD115</f>
        <v/>
      </c>
      <c r="AH108" s="13" t="str">
        <f>仕様書作成!DE115</f>
        <v/>
      </c>
      <c r="AI108" s="13" t="str">
        <f>仕様書作成!DF115</f>
        <v/>
      </c>
      <c r="AJ108" s="13" t="str">
        <f>仕様書作成!DG115</f>
        <v/>
      </c>
      <c r="AK108" s="13" t="str">
        <f>仕様書作成!DH115</f>
        <v/>
      </c>
      <c r="AL108" s="13" t="str">
        <f>仕様書作成!DI115</f>
        <v/>
      </c>
      <c r="AM108" s="13" t="str">
        <f>仕様書作成!DJ115</f>
        <v/>
      </c>
      <c r="AN108" s="13" t="str">
        <f>仕様書作成!DK115</f>
        <v/>
      </c>
      <c r="AO108" s="13" t="str">
        <f>仕様書作成!DL115</f>
        <v/>
      </c>
      <c r="AP108" s="13" t="str">
        <f>仕様書作成!DM115</f>
        <v/>
      </c>
      <c r="AQ108" s="13" t="str">
        <f>仕様書作成!DN115</f>
        <v/>
      </c>
      <c r="AR108" s="13" t="str">
        <f>IF(仕様書作成!DP115="","",仕様書作成!DP115&amp;",")</f>
        <v/>
      </c>
      <c r="AS108" s="13" t="str">
        <f>仕様書作成!DQ115</f>
        <v/>
      </c>
    </row>
    <row r="109" spans="11:45" ht="12.75" customHeight="1" x14ac:dyDescent="0.15">
      <c r="K109" s="13" t="s">
        <v>397</v>
      </c>
      <c r="L109" s="13" t="str">
        <f>仕様書作成!CN116</f>
        <v>KQ2P-06</v>
      </c>
      <c r="M109" s="13" t="str">
        <f>仕様書作成!CM116</f>
        <v/>
      </c>
      <c r="N109" s="13" t="str">
        <f t="shared" si="32"/>
        <v/>
      </c>
      <c r="R109" s="13" t="str">
        <f>IF(仕様書作成!CO116="","",仕様書作成!CO116&amp;",")</f>
        <v/>
      </c>
      <c r="S109" s="13" t="str">
        <f>仕様書作成!CP116</f>
        <v/>
      </c>
      <c r="T109" s="13" t="str">
        <f>仕様書作成!CQ116</f>
        <v/>
      </c>
      <c r="U109" s="13" t="str">
        <f>仕様書作成!CR116</f>
        <v/>
      </c>
      <c r="V109" s="13" t="str">
        <f>仕様書作成!CS116</f>
        <v/>
      </c>
      <c r="W109" s="13" t="str">
        <f>仕様書作成!CT116</f>
        <v/>
      </c>
      <c r="X109" s="13" t="str">
        <f>仕様書作成!CU116</f>
        <v/>
      </c>
      <c r="Y109" s="13" t="str">
        <f>仕様書作成!CV116</f>
        <v/>
      </c>
      <c r="Z109" s="13" t="str">
        <f>仕様書作成!CW116</f>
        <v/>
      </c>
      <c r="AA109" s="13" t="str">
        <f>仕様書作成!CX116</f>
        <v/>
      </c>
      <c r="AB109" s="13" t="str">
        <f>仕様書作成!CY116</f>
        <v/>
      </c>
      <c r="AC109" s="13" t="str">
        <f>仕様書作成!CZ116</f>
        <v/>
      </c>
      <c r="AD109" s="13" t="str">
        <f>仕様書作成!DA116</f>
        <v/>
      </c>
      <c r="AE109" s="13" t="str">
        <f>仕様書作成!DB116</f>
        <v/>
      </c>
      <c r="AF109" s="13" t="str">
        <f>仕様書作成!DC116</f>
        <v/>
      </c>
      <c r="AG109" s="13" t="str">
        <f>仕様書作成!DD116</f>
        <v/>
      </c>
      <c r="AH109" s="13" t="str">
        <f>仕様書作成!DE116</f>
        <v/>
      </c>
      <c r="AI109" s="13" t="str">
        <f>仕様書作成!DF116</f>
        <v/>
      </c>
      <c r="AJ109" s="13" t="str">
        <f>仕様書作成!DG116</f>
        <v/>
      </c>
      <c r="AK109" s="13" t="str">
        <f>仕様書作成!DH116</f>
        <v/>
      </c>
      <c r="AL109" s="13" t="str">
        <f>仕様書作成!DI116</f>
        <v/>
      </c>
      <c r="AM109" s="13" t="str">
        <f>仕様書作成!DJ116</f>
        <v/>
      </c>
      <c r="AN109" s="13" t="str">
        <f>仕様書作成!DK116</f>
        <v/>
      </c>
      <c r="AO109" s="13" t="str">
        <f>仕様書作成!DL116</f>
        <v/>
      </c>
      <c r="AP109" s="13" t="str">
        <f>仕様書作成!DM116</f>
        <v/>
      </c>
      <c r="AQ109" s="13" t="str">
        <f>仕様書作成!DN116</f>
        <v/>
      </c>
      <c r="AR109" s="13" t="str">
        <f>IF(仕様書作成!DP116="","",仕様書作成!DP116&amp;",")</f>
        <v/>
      </c>
      <c r="AS109" s="13" t="str">
        <f>仕様書作成!DQ116</f>
        <v/>
      </c>
    </row>
    <row r="110" spans="11:45" ht="12.75" customHeight="1" x14ac:dyDescent="0.15">
      <c r="K110" s="13" t="s">
        <v>412</v>
      </c>
      <c r="L110" s="13" t="str">
        <f>仕様書作成!CN117</f>
        <v>KQ2P-07</v>
      </c>
      <c r="M110" s="13" t="str">
        <f>仕様書作成!CM117</f>
        <v/>
      </c>
      <c r="N110" s="13" t="str">
        <f t="shared" si="32"/>
        <v/>
      </c>
      <c r="R110" s="13" t="str">
        <f>IF(仕様書作成!CO117="","",仕様書作成!CO117&amp;",")</f>
        <v/>
      </c>
      <c r="S110" s="13" t="str">
        <f>仕様書作成!CP117</f>
        <v/>
      </c>
      <c r="T110" s="13" t="str">
        <f>仕様書作成!CQ117</f>
        <v/>
      </c>
      <c r="U110" s="13" t="str">
        <f>仕様書作成!CR117</f>
        <v/>
      </c>
      <c r="V110" s="13" t="str">
        <f>仕様書作成!CS117</f>
        <v/>
      </c>
      <c r="W110" s="13" t="str">
        <f>仕様書作成!CT117</f>
        <v/>
      </c>
      <c r="X110" s="13" t="str">
        <f>仕様書作成!CU117</f>
        <v/>
      </c>
      <c r="Y110" s="13" t="str">
        <f>仕様書作成!CV117</f>
        <v/>
      </c>
      <c r="Z110" s="13" t="str">
        <f>仕様書作成!CW117</f>
        <v/>
      </c>
      <c r="AA110" s="13" t="str">
        <f>仕様書作成!CX117</f>
        <v/>
      </c>
      <c r="AB110" s="13" t="str">
        <f>仕様書作成!CY117</f>
        <v/>
      </c>
      <c r="AC110" s="13" t="str">
        <f>仕様書作成!CZ117</f>
        <v/>
      </c>
      <c r="AD110" s="13" t="str">
        <f>仕様書作成!DA117</f>
        <v/>
      </c>
      <c r="AE110" s="13" t="str">
        <f>仕様書作成!DB117</f>
        <v/>
      </c>
      <c r="AF110" s="13" t="str">
        <f>仕様書作成!DC117</f>
        <v/>
      </c>
      <c r="AG110" s="13" t="str">
        <f>仕様書作成!DD117</f>
        <v/>
      </c>
      <c r="AH110" s="13" t="str">
        <f>仕様書作成!DE117</f>
        <v/>
      </c>
      <c r="AI110" s="13" t="str">
        <f>仕様書作成!DF117</f>
        <v/>
      </c>
      <c r="AJ110" s="13" t="str">
        <f>仕様書作成!DG117</f>
        <v/>
      </c>
      <c r="AK110" s="13" t="str">
        <f>仕様書作成!DH117</f>
        <v/>
      </c>
      <c r="AL110" s="13" t="str">
        <f>仕様書作成!DI117</f>
        <v/>
      </c>
      <c r="AM110" s="13" t="str">
        <f>仕様書作成!DJ117</f>
        <v/>
      </c>
      <c r="AN110" s="13" t="str">
        <f>仕様書作成!DK117</f>
        <v/>
      </c>
      <c r="AO110" s="13" t="str">
        <f>仕様書作成!DL117</f>
        <v/>
      </c>
      <c r="AP110" s="13" t="str">
        <f>仕様書作成!DM117</f>
        <v/>
      </c>
      <c r="AQ110" s="13" t="str">
        <f>仕様書作成!DN117</f>
        <v/>
      </c>
      <c r="AR110" s="13" t="str">
        <f>IF(仕様書作成!DP117="","",仕様書作成!DP117&amp;",")</f>
        <v/>
      </c>
      <c r="AS110" s="13" t="str">
        <f>仕様書作成!DQ117</f>
        <v/>
      </c>
    </row>
    <row r="111" spans="11:45" ht="12.75" customHeight="1" x14ac:dyDescent="0.15">
      <c r="K111" s="13" t="s">
        <v>425</v>
      </c>
      <c r="L111" s="13" t="str">
        <f>仕様書作成!CN118</f>
        <v>KQ2H04-M5A</v>
      </c>
      <c r="M111" s="13" t="str">
        <f>仕様書作成!CM118</f>
        <v/>
      </c>
      <c r="N111" s="13" t="str">
        <f t="shared" si="32"/>
        <v/>
      </c>
      <c r="R111" s="13" t="str">
        <f>IF(仕様書作成!CO118="","",仕様書作成!CO118&amp;",")</f>
        <v/>
      </c>
      <c r="S111" s="13" t="str">
        <f>仕様書作成!CP118</f>
        <v/>
      </c>
      <c r="T111" s="13" t="str">
        <f>仕様書作成!CQ118</f>
        <v/>
      </c>
      <c r="U111" s="13" t="str">
        <f>仕様書作成!CR118</f>
        <v/>
      </c>
      <c r="V111" s="13" t="str">
        <f>仕様書作成!CS118</f>
        <v/>
      </c>
      <c r="W111" s="13" t="str">
        <f>仕様書作成!CT118</f>
        <v/>
      </c>
      <c r="X111" s="13" t="str">
        <f>仕様書作成!CU118</f>
        <v/>
      </c>
      <c r="Y111" s="13" t="str">
        <f>仕様書作成!CV118</f>
        <v/>
      </c>
      <c r="Z111" s="13" t="str">
        <f>仕様書作成!CW118</f>
        <v/>
      </c>
      <c r="AA111" s="13" t="str">
        <f>仕様書作成!CX118</f>
        <v/>
      </c>
      <c r="AB111" s="13" t="str">
        <f>仕様書作成!CY118</f>
        <v/>
      </c>
      <c r="AC111" s="13" t="str">
        <f>仕様書作成!CZ118</f>
        <v/>
      </c>
      <c r="AD111" s="13" t="str">
        <f>仕様書作成!DA118</f>
        <v/>
      </c>
      <c r="AE111" s="13" t="str">
        <f>仕様書作成!DB118</f>
        <v/>
      </c>
      <c r="AF111" s="13" t="str">
        <f>仕様書作成!DC118</f>
        <v/>
      </c>
      <c r="AG111" s="13" t="str">
        <f>仕様書作成!DD118</f>
        <v/>
      </c>
      <c r="AH111" s="13" t="str">
        <f>仕様書作成!DE118</f>
        <v/>
      </c>
      <c r="AI111" s="13" t="str">
        <f>仕様書作成!DF118</f>
        <v/>
      </c>
      <c r="AJ111" s="13" t="str">
        <f>仕様書作成!DG118</f>
        <v/>
      </c>
      <c r="AK111" s="13" t="str">
        <f>仕様書作成!DH118</f>
        <v/>
      </c>
      <c r="AL111" s="13" t="str">
        <f>仕様書作成!DI118</f>
        <v/>
      </c>
      <c r="AM111" s="13" t="str">
        <f>仕様書作成!DJ118</f>
        <v/>
      </c>
      <c r="AN111" s="13" t="str">
        <f>仕様書作成!DK118</f>
        <v/>
      </c>
      <c r="AO111" s="13" t="str">
        <f>仕様書作成!DL118</f>
        <v/>
      </c>
      <c r="AP111" s="13" t="str">
        <f>仕様書作成!DM118</f>
        <v/>
      </c>
      <c r="AQ111" s="13" t="str">
        <f>仕様書作成!DN118</f>
        <v/>
      </c>
      <c r="AR111" s="13" t="str">
        <f>IF(仕様書作成!DP118="","",仕様書作成!DP118&amp;",")</f>
        <v/>
      </c>
      <c r="AS111" s="13" t="str">
        <f>仕様書作成!DQ118</f>
        <v/>
      </c>
    </row>
    <row r="112" spans="11:45" ht="12.75" customHeight="1" x14ac:dyDescent="0.15">
      <c r="K112" s="13" t="s">
        <v>411</v>
      </c>
      <c r="L112" s="13" t="str">
        <f>仕様書作成!CN119</f>
        <v>KQ2H06-M5A</v>
      </c>
      <c r="M112" s="13" t="str">
        <f>仕様書作成!CM119</f>
        <v/>
      </c>
      <c r="N112" s="13" t="str">
        <f t="shared" si="32"/>
        <v/>
      </c>
      <c r="R112" s="13" t="str">
        <f>IF(仕様書作成!CO119="","",仕様書作成!CO119&amp;",")</f>
        <v/>
      </c>
      <c r="S112" s="13" t="str">
        <f>仕様書作成!CP119</f>
        <v/>
      </c>
      <c r="T112" s="13" t="str">
        <f>仕様書作成!CQ119</f>
        <v/>
      </c>
      <c r="U112" s="13" t="str">
        <f>仕様書作成!CR119</f>
        <v/>
      </c>
      <c r="V112" s="13" t="str">
        <f>仕様書作成!CS119</f>
        <v/>
      </c>
      <c r="W112" s="13" t="str">
        <f>仕様書作成!CT119</f>
        <v/>
      </c>
      <c r="X112" s="13" t="str">
        <f>仕様書作成!CU119</f>
        <v/>
      </c>
      <c r="Y112" s="13" t="str">
        <f>仕様書作成!CV119</f>
        <v/>
      </c>
      <c r="Z112" s="13" t="str">
        <f>仕様書作成!CW119</f>
        <v/>
      </c>
      <c r="AA112" s="13" t="str">
        <f>仕様書作成!CX119</f>
        <v/>
      </c>
      <c r="AB112" s="13" t="str">
        <f>仕様書作成!CY119</f>
        <v/>
      </c>
      <c r="AC112" s="13" t="str">
        <f>仕様書作成!CZ119</f>
        <v/>
      </c>
      <c r="AD112" s="13" t="str">
        <f>仕様書作成!DA119</f>
        <v/>
      </c>
      <c r="AE112" s="13" t="str">
        <f>仕様書作成!DB119</f>
        <v/>
      </c>
      <c r="AF112" s="13" t="str">
        <f>仕様書作成!DC119</f>
        <v/>
      </c>
      <c r="AG112" s="13" t="str">
        <f>仕様書作成!DD119</f>
        <v/>
      </c>
      <c r="AH112" s="13" t="str">
        <f>仕様書作成!DE119</f>
        <v/>
      </c>
      <c r="AI112" s="13" t="str">
        <f>仕様書作成!DF119</f>
        <v/>
      </c>
      <c r="AJ112" s="13" t="str">
        <f>仕様書作成!DG119</f>
        <v/>
      </c>
      <c r="AK112" s="13" t="str">
        <f>仕様書作成!DH119</f>
        <v/>
      </c>
      <c r="AL112" s="13" t="str">
        <f>仕様書作成!DI119</f>
        <v/>
      </c>
      <c r="AM112" s="13" t="str">
        <f>仕様書作成!DJ119</f>
        <v/>
      </c>
      <c r="AN112" s="13" t="str">
        <f>仕様書作成!DK119</f>
        <v/>
      </c>
      <c r="AO112" s="13" t="str">
        <f>仕様書作成!DL119</f>
        <v/>
      </c>
      <c r="AP112" s="13" t="str">
        <f>仕様書作成!DM119</f>
        <v/>
      </c>
      <c r="AQ112" s="13" t="str">
        <f>仕様書作成!DN119</f>
        <v/>
      </c>
      <c r="AR112" s="13" t="str">
        <f>IF(仕様書作成!DP119="","",仕様書作成!DP119&amp;",")</f>
        <v/>
      </c>
      <c r="AS112" s="13" t="str">
        <f>仕様書作成!DQ119</f>
        <v/>
      </c>
    </row>
    <row r="113" spans="11:45" ht="12.75" customHeight="1" x14ac:dyDescent="0.15">
      <c r="K113" s="13" t="s">
        <v>5</v>
      </c>
      <c r="L113" s="13" t="str">
        <f>仕様書作成!CN120</f>
        <v>KQ2H01-M5A</v>
      </c>
      <c r="M113" s="13" t="str">
        <f>仕様書作成!CM120</f>
        <v/>
      </c>
      <c r="N113" s="13" t="str">
        <f t="shared" si="32"/>
        <v/>
      </c>
      <c r="R113" s="13" t="str">
        <f>IF(仕様書作成!CO120="","",仕様書作成!CO120&amp;",")</f>
        <v/>
      </c>
      <c r="S113" s="13" t="str">
        <f>仕様書作成!CP120</f>
        <v/>
      </c>
      <c r="T113" s="13" t="str">
        <f>仕様書作成!CQ120</f>
        <v/>
      </c>
      <c r="U113" s="13" t="str">
        <f>仕様書作成!CR120</f>
        <v/>
      </c>
      <c r="V113" s="13" t="str">
        <f>仕様書作成!CS120</f>
        <v/>
      </c>
      <c r="W113" s="13" t="str">
        <f>仕様書作成!CT120</f>
        <v/>
      </c>
      <c r="X113" s="13" t="str">
        <f>仕様書作成!CU120</f>
        <v/>
      </c>
      <c r="Y113" s="13" t="str">
        <f>仕様書作成!CV120</f>
        <v/>
      </c>
      <c r="Z113" s="13" t="str">
        <f>仕様書作成!CW120</f>
        <v/>
      </c>
      <c r="AA113" s="13" t="str">
        <f>仕様書作成!CX120</f>
        <v/>
      </c>
      <c r="AB113" s="13" t="str">
        <f>仕様書作成!CY120</f>
        <v/>
      </c>
      <c r="AC113" s="13" t="str">
        <f>仕様書作成!CZ120</f>
        <v/>
      </c>
      <c r="AD113" s="13" t="str">
        <f>仕様書作成!DA120</f>
        <v/>
      </c>
      <c r="AE113" s="13" t="str">
        <f>仕様書作成!DB120</f>
        <v/>
      </c>
      <c r="AF113" s="13" t="str">
        <f>仕様書作成!DC120</f>
        <v/>
      </c>
      <c r="AG113" s="13" t="str">
        <f>仕様書作成!DD120</f>
        <v/>
      </c>
      <c r="AH113" s="13" t="str">
        <f>仕様書作成!DE120</f>
        <v/>
      </c>
      <c r="AI113" s="13" t="str">
        <f>仕様書作成!DF120</f>
        <v/>
      </c>
      <c r="AJ113" s="13" t="str">
        <f>仕様書作成!DG120</f>
        <v/>
      </c>
      <c r="AK113" s="13" t="str">
        <f>仕様書作成!DH120</f>
        <v/>
      </c>
      <c r="AL113" s="13" t="str">
        <f>仕様書作成!DI120</f>
        <v/>
      </c>
      <c r="AM113" s="13" t="str">
        <f>仕様書作成!DJ120</f>
        <v/>
      </c>
      <c r="AN113" s="13" t="str">
        <f>仕様書作成!DK120</f>
        <v/>
      </c>
      <c r="AO113" s="13" t="str">
        <f>仕様書作成!DL120</f>
        <v/>
      </c>
      <c r="AP113" s="13" t="str">
        <f>仕様書作成!DM120</f>
        <v/>
      </c>
      <c r="AQ113" s="13" t="str">
        <f>仕様書作成!DN120</f>
        <v/>
      </c>
      <c r="AR113" s="13" t="str">
        <f>IF(仕様書作成!DP120="","",仕様書作成!DP120&amp;",")</f>
        <v/>
      </c>
      <c r="AS113" s="13" t="str">
        <f>仕様書作成!DQ120</f>
        <v/>
      </c>
    </row>
    <row r="114" spans="11:45" ht="12.75" customHeight="1" x14ac:dyDescent="0.15">
      <c r="K114" s="13" t="s">
        <v>16</v>
      </c>
      <c r="L114" s="13" t="str">
        <f>仕様書作成!CN121</f>
        <v>M-5P</v>
      </c>
      <c r="M114" s="13" t="str">
        <f>仕様書作成!CM121</f>
        <v/>
      </c>
      <c r="N114" s="13" t="str">
        <f t="shared" si="32"/>
        <v/>
      </c>
      <c r="R114" s="13" t="str">
        <f>IF(仕様書作成!CO121="","",仕様書作成!CO121&amp;",")</f>
        <v/>
      </c>
      <c r="S114" s="13" t="str">
        <f>仕様書作成!CP121</f>
        <v/>
      </c>
      <c r="T114" s="13" t="str">
        <f>仕様書作成!CQ121</f>
        <v/>
      </c>
      <c r="U114" s="13" t="str">
        <f>仕様書作成!CR121</f>
        <v/>
      </c>
      <c r="V114" s="13" t="str">
        <f>仕様書作成!CS121</f>
        <v/>
      </c>
      <c r="W114" s="13" t="str">
        <f>仕様書作成!CT121</f>
        <v/>
      </c>
      <c r="X114" s="13" t="str">
        <f>仕様書作成!CU121</f>
        <v/>
      </c>
      <c r="Y114" s="13" t="str">
        <f>仕様書作成!CV121</f>
        <v/>
      </c>
      <c r="Z114" s="13" t="str">
        <f>仕様書作成!CW121</f>
        <v/>
      </c>
      <c r="AA114" s="13" t="str">
        <f>仕様書作成!CX121</f>
        <v/>
      </c>
      <c r="AB114" s="13" t="str">
        <f>仕様書作成!CY121</f>
        <v/>
      </c>
      <c r="AC114" s="13" t="str">
        <f>仕様書作成!CZ121</f>
        <v/>
      </c>
      <c r="AD114" s="13" t="str">
        <f>仕様書作成!DA121</f>
        <v/>
      </c>
      <c r="AE114" s="13" t="str">
        <f>仕様書作成!DB121</f>
        <v/>
      </c>
      <c r="AF114" s="13" t="str">
        <f>仕様書作成!DC121</f>
        <v/>
      </c>
      <c r="AG114" s="13" t="str">
        <f>仕様書作成!DD121</f>
        <v/>
      </c>
      <c r="AH114" s="13" t="str">
        <f>仕様書作成!DE121</f>
        <v/>
      </c>
      <c r="AI114" s="13" t="str">
        <f>仕様書作成!DF121</f>
        <v/>
      </c>
      <c r="AJ114" s="13" t="str">
        <f>仕様書作成!DG121</f>
        <v/>
      </c>
      <c r="AK114" s="13" t="str">
        <f>仕様書作成!DH121</f>
        <v/>
      </c>
      <c r="AL114" s="13" t="str">
        <f>仕様書作成!DI121</f>
        <v/>
      </c>
      <c r="AM114" s="13" t="str">
        <f>仕様書作成!DJ121</f>
        <v/>
      </c>
      <c r="AN114" s="13" t="str">
        <f>仕様書作成!DK121</f>
        <v/>
      </c>
      <c r="AO114" s="13" t="str">
        <f>仕様書作成!DL121</f>
        <v/>
      </c>
      <c r="AP114" s="13" t="str">
        <f>仕様書作成!DM121</f>
        <v/>
      </c>
      <c r="AQ114" s="13" t="str">
        <f>仕様書作成!DN121</f>
        <v/>
      </c>
      <c r="AR114" s="13" t="str">
        <f>IF(仕様書作成!DP121="","",仕様書作成!DP121&amp;",")</f>
        <v/>
      </c>
      <c r="AS114" s="13" t="str">
        <f>仕様書作成!DQ121</f>
        <v/>
      </c>
    </row>
    <row r="115" spans="11:45" ht="12.75" customHeight="1" x14ac:dyDescent="0.15">
      <c r="K115" s="13" t="s">
        <v>18</v>
      </c>
      <c r="L115" s="13" t="str">
        <f>仕様書作成!CN122</f>
        <v>KQ2P-08</v>
      </c>
      <c r="M115" s="13" t="str">
        <f>仕様書作成!CM122</f>
        <v/>
      </c>
      <c r="N115" s="13" t="str">
        <f t="shared" si="32"/>
        <v/>
      </c>
      <c r="R115" s="13" t="str">
        <f>IF(仕様書作成!CO122="","",仕様書作成!CO122&amp;",")</f>
        <v/>
      </c>
      <c r="S115" s="13" t="str">
        <f>仕様書作成!CP122</f>
        <v/>
      </c>
      <c r="T115" s="13" t="str">
        <f>仕様書作成!CQ122</f>
        <v/>
      </c>
      <c r="U115" s="13" t="str">
        <f>仕様書作成!CR122</f>
        <v/>
      </c>
      <c r="V115" s="13" t="str">
        <f>仕様書作成!CS122</f>
        <v/>
      </c>
      <c r="W115" s="13" t="str">
        <f>仕様書作成!CT122</f>
        <v/>
      </c>
      <c r="X115" s="13" t="str">
        <f>仕様書作成!CU122</f>
        <v/>
      </c>
      <c r="Y115" s="13" t="str">
        <f>仕様書作成!CV122</f>
        <v/>
      </c>
      <c r="Z115" s="13" t="str">
        <f>仕様書作成!CW122</f>
        <v/>
      </c>
      <c r="AA115" s="13" t="str">
        <f>仕様書作成!CX122</f>
        <v/>
      </c>
      <c r="AB115" s="13" t="str">
        <f>仕様書作成!CY122</f>
        <v/>
      </c>
      <c r="AC115" s="13" t="str">
        <f>仕様書作成!CZ122</f>
        <v/>
      </c>
      <c r="AD115" s="13" t="str">
        <f>仕様書作成!DA122</f>
        <v/>
      </c>
      <c r="AE115" s="13" t="str">
        <f>仕様書作成!DB122</f>
        <v/>
      </c>
      <c r="AF115" s="13" t="str">
        <f>仕様書作成!DC122</f>
        <v/>
      </c>
      <c r="AG115" s="13" t="str">
        <f>仕様書作成!DD122</f>
        <v/>
      </c>
      <c r="AH115" s="13" t="str">
        <f>仕様書作成!DE122</f>
        <v/>
      </c>
      <c r="AI115" s="13" t="str">
        <f>仕様書作成!DF122</f>
        <v/>
      </c>
      <c r="AJ115" s="13" t="str">
        <f>仕様書作成!DG122</f>
        <v/>
      </c>
      <c r="AK115" s="13" t="str">
        <f>仕様書作成!DH122</f>
        <v/>
      </c>
      <c r="AL115" s="13" t="str">
        <f>仕様書作成!DI122</f>
        <v/>
      </c>
      <c r="AM115" s="13" t="str">
        <f>仕様書作成!DJ122</f>
        <v/>
      </c>
      <c r="AN115" s="13" t="str">
        <f>仕様書作成!DK122</f>
        <v/>
      </c>
      <c r="AO115" s="13" t="str">
        <f>仕様書作成!DL122</f>
        <v/>
      </c>
      <c r="AP115" s="13" t="str">
        <f>仕様書作成!DM122</f>
        <v/>
      </c>
      <c r="AQ115" s="13" t="str">
        <f>仕様書作成!DN122</f>
        <v/>
      </c>
      <c r="AR115" s="13" t="str">
        <f>IF(仕様書作成!DP122="","",仕様書作成!DP122&amp;",")</f>
        <v/>
      </c>
      <c r="AS115" s="13" t="str">
        <f>仕様書作成!DQ122</f>
        <v/>
      </c>
    </row>
    <row r="116" spans="11:45" ht="12.75" customHeight="1" x14ac:dyDescent="0.15">
      <c r="K116" s="13" t="s">
        <v>20</v>
      </c>
      <c r="L116" s="13" t="str">
        <f>仕様書作成!CN123</f>
        <v>AN15-C08</v>
      </c>
      <c r="M116" s="13" t="str">
        <f>仕様書作成!CM123</f>
        <v/>
      </c>
      <c r="N116" s="13" t="str">
        <f t="shared" si="32"/>
        <v/>
      </c>
      <c r="R116" s="13" t="str">
        <f>IF(仕様書作成!CO123="","",仕様書作成!CO123&amp;",")</f>
        <v/>
      </c>
      <c r="S116" s="13" t="str">
        <f>仕様書作成!CP123</f>
        <v/>
      </c>
      <c r="T116" s="13" t="str">
        <f>仕様書作成!CQ123</f>
        <v/>
      </c>
      <c r="U116" s="13" t="str">
        <f>仕様書作成!CR123</f>
        <v/>
      </c>
      <c r="V116" s="13" t="str">
        <f>仕様書作成!CS123</f>
        <v/>
      </c>
      <c r="W116" s="13" t="str">
        <f>仕様書作成!CT123</f>
        <v/>
      </c>
      <c r="X116" s="13" t="str">
        <f>仕様書作成!CU123</f>
        <v/>
      </c>
      <c r="Y116" s="13" t="str">
        <f>仕様書作成!CV123</f>
        <v/>
      </c>
      <c r="Z116" s="13" t="str">
        <f>仕様書作成!CW123</f>
        <v/>
      </c>
      <c r="AA116" s="13" t="str">
        <f>仕様書作成!CX123</f>
        <v/>
      </c>
      <c r="AB116" s="13" t="str">
        <f>仕様書作成!CY123</f>
        <v/>
      </c>
      <c r="AC116" s="13" t="str">
        <f>仕様書作成!CZ123</f>
        <v/>
      </c>
      <c r="AD116" s="13" t="str">
        <f>仕様書作成!DA123</f>
        <v/>
      </c>
      <c r="AE116" s="13" t="str">
        <f>仕様書作成!DB123</f>
        <v/>
      </c>
      <c r="AF116" s="13" t="str">
        <f>仕様書作成!DC123</f>
        <v/>
      </c>
      <c r="AG116" s="13" t="str">
        <f>仕様書作成!DD123</f>
        <v/>
      </c>
      <c r="AH116" s="13" t="str">
        <f>仕様書作成!DE123</f>
        <v/>
      </c>
      <c r="AI116" s="13" t="str">
        <f>仕様書作成!DF123</f>
        <v/>
      </c>
      <c r="AJ116" s="13" t="str">
        <f>仕様書作成!DG123</f>
        <v/>
      </c>
      <c r="AK116" s="13" t="str">
        <f>仕様書作成!DH123</f>
        <v/>
      </c>
      <c r="AL116" s="13" t="str">
        <f>仕様書作成!DI123</f>
        <v/>
      </c>
      <c r="AM116" s="13" t="str">
        <f>仕様書作成!DJ123</f>
        <v/>
      </c>
      <c r="AN116" s="13" t="str">
        <f>仕様書作成!DK123</f>
        <v/>
      </c>
      <c r="AO116" s="13" t="str">
        <f>仕様書作成!DL123</f>
        <v/>
      </c>
      <c r="AP116" s="13" t="str">
        <f>仕様書作成!DM123</f>
        <v/>
      </c>
      <c r="AQ116" s="13" t="str">
        <f>仕様書作成!DN123</f>
        <v/>
      </c>
      <c r="AR116" s="13" t="str">
        <f>IF(仕様書作成!DP123="","",仕様書作成!DP123&amp;",")</f>
        <v/>
      </c>
      <c r="AS116" s="13" t="str">
        <f>仕様書作成!DQ123</f>
        <v/>
      </c>
    </row>
    <row r="117" spans="11:45" ht="12.75" customHeight="1" x14ac:dyDescent="0.15">
      <c r="K117" s="13" t="s">
        <v>4</v>
      </c>
      <c r="L117" s="13" t="str">
        <f>仕様書作成!CN124</f>
        <v>KQ2P-09</v>
      </c>
      <c r="M117" s="13" t="str">
        <f>仕様書作成!CM124</f>
        <v/>
      </c>
      <c r="N117" s="13" t="str">
        <f t="shared" si="32"/>
        <v/>
      </c>
      <c r="R117" s="13" t="str">
        <f>IF(仕様書作成!CO124="","",仕様書作成!CO124&amp;",")</f>
        <v/>
      </c>
      <c r="S117" s="13" t="str">
        <f>仕様書作成!CP124</f>
        <v/>
      </c>
      <c r="T117" s="13" t="str">
        <f>仕様書作成!CQ124</f>
        <v/>
      </c>
      <c r="U117" s="13" t="str">
        <f>仕様書作成!CR124</f>
        <v/>
      </c>
      <c r="V117" s="13" t="str">
        <f>仕様書作成!CS124</f>
        <v/>
      </c>
      <c r="W117" s="13" t="str">
        <f>仕様書作成!CT124</f>
        <v/>
      </c>
      <c r="X117" s="13" t="str">
        <f>仕様書作成!CU124</f>
        <v/>
      </c>
      <c r="Y117" s="13" t="str">
        <f>仕様書作成!CV124</f>
        <v/>
      </c>
      <c r="Z117" s="13" t="str">
        <f>仕様書作成!CW124</f>
        <v/>
      </c>
      <c r="AA117" s="13" t="str">
        <f>仕様書作成!CX124</f>
        <v/>
      </c>
      <c r="AB117" s="13" t="str">
        <f>仕様書作成!CY124</f>
        <v/>
      </c>
      <c r="AC117" s="13" t="str">
        <f>仕様書作成!CZ124</f>
        <v/>
      </c>
      <c r="AD117" s="13" t="str">
        <f>仕様書作成!DA124</f>
        <v/>
      </c>
      <c r="AE117" s="13" t="str">
        <f>仕様書作成!DB124</f>
        <v/>
      </c>
      <c r="AF117" s="13" t="str">
        <f>仕様書作成!DC124</f>
        <v/>
      </c>
      <c r="AG117" s="13" t="str">
        <f>仕様書作成!DD124</f>
        <v/>
      </c>
      <c r="AH117" s="13" t="str">
        <f>仕様書作成!DE124</f>
        <v/>
      </c>
      <c r="AI117" s="13" t="str">
        <f>仕様書作成!DF124</f>
        <v/>
      </c>
      <c r="AJ117" s="13" t="str">
        <f>仕様書作成!DG124</f>
        <v/>
      </c>
      <c r="AK117" s="13" t="str">
        <f>仕様書作成!DH124</f>
        <v/>
      </c>
      <c r="AL117" s="13" t="str">
        <f>仕様書作成!DI124</f>
        <v/>
      </c>
      <c r="AM117" s="13" t="str">
        <f>仕様書作成!DJ124</f>
        <v/>
      </c>
      <c r="AN117" s="13" t="str">
        <f>仕様書作成!DK124</f>
        <v/>
      </c>
      <c r="AO117" s="13" t="str">
        <f>仕様書作成!DL124</f>
        <v/>
      </c>
      <c r="AP117" s="13" t="str">
        <f>仕様書作成!DM124</f>
        <v/>
      </c>
      <c r="AQ117" s="13" t="str">
        <f>仕様書作成!DN124</f>
        <v/>
      </c>
      <c r="AR117" s="13" t="str">
        <f>IF(仕様書作成!DP124="","",仕様書作成!DP124&amp;",")</f>
        <v/>
      </c>
      <c r="AS117" s="13" t="str">
        <f>仕様書作成!DQ124</f>
        <v/>
      </c>
    </row>
    <row r="118" spans="11:45" ht="12.75" customHeight="1" x14ac:dyDescent="0.15">
      <c r="K118" s="13" t="s">
        <v>12</v>
      </c>
      <c r="L118" s="13" t="str">
        <f>仕様書作成!CN125</f>
        <v>(ポートプラグ_VVQ0000-58A)</v>
      </c>
      <c r="M118" s="13" t="str">
        <f>仕様書作成!CM125</f>
        <v/>
      </c>
      <c r="N118" s="13" t="str">
        <f t="shared" si="32"/>
        <v/>
      </c>
      <c r="R118" s="13" t="str">
        <f>IF(仕様書作成!CO125="","",仕様書作成!CO125&amp;",")</f>
        <v/>
      </c>
      <c r="S118" s="13" t="str">
        <f>仕様書作成!CP125</f>
        <v/>
      </c>
      <c r="T118" s="13" t="str">
        <f>仕様書作成!CQ125</f>
        <v/>
      </c>
      <c r="U118" s="13" t="str">
        <f>仕様書作成!CR125</f>
        <v/>
      </c>
      <c r="V118" s="13" t="str">
        <f>仕様書作成!CS125</f>
        <v/>
      </c>
      <c r="W118" s="13" t="str">
        <f>仕様書作成!CT125</f>
        <v/>
      </c>
      <c r="X118" s="13" t="str">
        <f>仕様書作成!CU125</f>
        <v/>
      </c>
      <c r="Y118" s="13" t="str">
        <f>仕様書作成!CV125</f>
        <v/>
      </c>
      <c r="Z118" s="13" t="str">
        <f>仕様書作成!CW125</f>
        <v/>
      </c>
      <c r="AA118" s="13" t="str">
        <f>仕様書作成!CX125</f>
        <v/>
      </c>
      <c r="AB118" s="13" t="str">
        <f>仕様書作成!CY125</f>
        <v/>
      </c>
      <c r="AC118" s="13" t="str">
        <f>仕様書作成!CZ125</f>
        <v/>
      </c>
      <c r="AD118" s="13" t="str">
        <f>仕様書作成!DA125</f>
        <v/>
      </c>
      <c r="AE118" s="13" t="str">
        <f>仕様書作成!DB125</f>
        <v/>
      </c>
      <c r="AF118" s="13" t="str">
        <f>仕様書作成!DC125</f>
        <v/>
      </c>
      <c r="AG118" s="13" t="str">
        <f>仕様書作成!DD125</f>
        <v/>
      </c>
      <c r="AH118" s="13" t="str">
        <f>仕様書作成!DE125</f>
        <v/>
      </c>
      <c r="AI118" s="13" t="str">
        <f>仕様書作成!DF125</f>
        <v/>
      </c>
      <c r="AJ118" s="13" t="str">
        <f>仕様書作成!DG125</f>
        <v/>
      </c>
      <c r="AK118" s="13" t="str">
        <f>仕様書作成!DH125</f>
        <v/>
      </c>
      <c r="AL118" s="13" t="str">
        <f>仕様書作成!DI125</f>
        <v/>
      </c>
      <c r="AM118" s="13" t="str">
        <f>仕様書作成!DJ125</f>
        <v/>
      </c>
      <c r="AN118" s="13" t="str">
        <f>仕様書作成!DK125</f>
        <v/>
      </c>
      <c r="AO118" s="13" t="str">
        <f>仕様書作成!DL125</f>
        <v/>
      </c>
      <c r="AP118" s="13" t="str">
        <f>仕様書作成!DM125</f>
        <v/>
      </c>
      <c r="AQ118" s="13" t="str">
        <f>仕様書作成!DN125</f>
        <v/>
      </c>
      <c r="AR118" s="13" t="str">
        <f>IF(仕様書作成!DP125="","",仕様書作成!DP125&amp;",")</f>
        <v/>
      </c>
      <c r="AS118" s="13" t="str">
        <f>仕様書作成!DQ125</f>
        <v/>
      </c>
    </row>
    <row r="119" spans="11:45" ht="12.75" customHeight="1" x14ac:dyDescent="0.15">
      <c r="K119" s="13" t="s">
        <v>133</v>
      </c>
      <c r="L119" s="13" t="str">
        <f>仕様書作成!CN126</f>
        <v>(ポートプラグ_VVQ1000-58A)</v>
      </c>
      <c r="M119" s="13" t="str">
        <f>仕様書作成!CM126</f>
        <v/>
      </c>
      <c r="N119" s="13" t="str">
        <f t="shared" si="32"/>
        <v/>
      </c>
      <c r="R119" s="13" t="str">
        <f>IF(仕様書作成!CO126="","",仕様書作成!CO126&amp;",")</f>
        <v/>
      </c>
      <c r="S119" s="13" t="str">
        <f>仕様書作成!CP126</f>
        <v/>
      </c>
      <c r="T119" s="13" t="str">
        <f>仕様書作成!CQ126</f>
        <v/>
      </c>
      <c r="U119" s="13" t="str">
        <f>仕様書作成!CR126</f>
        <v/>
      </c>
      <c r="V119" s="13" t="str">
        <f>仕様書作成!CS126</f>
        <v/>
      </c>
      <c r="W119" s="13" t="str">
        <f>仕様書作成!CT126</f>
        <v/>
      </c>
      <c r="X119" s="13" t="str">
        <f>仕様書作成!CU126</f>
        <v/>
      </c>
      <c r="Y119" s="13" t="str">
        <f>仕様書作成!CV126</f>
        <v/>
      </c>
      <c r="Z119" s="13" t="str">
        <f>仕様書作成!CW126</f>
        <v/>
      </c>
      <c r="AA119" s="13" t="str">
        <f>仕様書作成!CX126</f>
        <v/>
      </c>
      <c r="AB119" s="13" t="str">
        <f>仕様書作成!CY126</f>
        <v/>
      </c>
      <c r="AC119" s="13" t="str">
        <f>仕様書作成!CZ126</f>
        <v/>
      </c>
      <c r="AD119" s="13" t="str">
        <f>仕様書作成!DA126</f>
        <v/>
      </c>
      <c r="AE119" s="13" t="str">
        <f>仕様書作成!DB126</f>
        <v/>
      </c>
      <c r="AF119" s="13" t="str">
        <f>仕様書作成!DC126</f>
        <v/>
      </c>
      <c r="AG119" s="13" t="str">
        <f>仕様書作成!DD126</f>
        <v/>
      </c>
      <c r="AH119" s="13" t="str">
        <f>仕様書作成!DE126</f>
        <v/>
      </c>
      <c r="AI119" s="13" t="str">
        <f>仕様書作成!DF126</f>
        <v/>
      </c>
      <c r="AJ119" s="13" t="str">
        <f>仕様書作成!DG126</f>
        <v/>
      </c>
      <c r="AK119" s="13" t="str">
        <f>仕様書作成!DH126</f>
        <v/>
      </c>
      <c r="AL119" s="13" t="str">
        <f>仕様書作成!DI126</f>
        <v/>
      </c>
      <c r="AM119" s="13" t="str">
        <f>仕様書作成!DJ126</f>
        <v/>
      </c>
      <c r="AN119" s="13" t="str">
        <f>仕様書作成!DK126</f>
        <v/>
      </c>
      <c r="AO119" s="13" t="str">
        <f>仕様書作成!DL126</f>
        <v/>
      </c>
      <c r="AP119" s="13" t="str">
        <f>仕様書作成!DM126</f>
        <v/>
      </c>
      <c r="AQ119" s="13" t="str">
        <f>仕様書作成!DN126</f>
        <v/>
      </c>
      <c r="AR119" s="13" t="str">
        <f>IF(仕様書作成!DP126="","",仕様書作成!DP126&amp;",")</f>
        <v/>
      </c>
      <c r="AS119" s="13" t="str">
        <f>仕様書作成!DQ126</f>
        <v/>
      </c>
    </row>
    <row r="120" spans="11:45" ht="12.75" customHeight="1" x14ac:dyDescent="0.15">
      <c r="K120" s="13" t="s">
        <v>17</v>
      </c>
      <c r="L120" s="13" t="str">
        <f>仕様書作成!CN127</f>
        <v>(ポートプラグ_SJ2000-48-1A)</v>
      </c>
      <c r="M120" s="13" t="str">
        <f>仕様書作成!CM127</f>
        <v/>
      </c>
      <c r="N120" s="13" t="str">
        <f t="shared" si="32"/>
        <v/>
      </c>
      <c r="R120" s="13" t="str">
        <f>IF(仕様書作成!CO127="","",仕様書作成!CO127&amp;",")</f>
        <v/>
      </c>
      <c r="S120" s="13" t="str">
        <f>仕様書作成!CP127</f>
        <v/>
      </c>
      <c r="T120" s="13" t="str">
        <f>仕様書作成!CQ127</f>
        <v/>
      </c>
      <c r="U120" s="13" t="str">
        <f>仕様書作成!CR127</f>
        <v/>
      </c>
      <c r="V120" s="13" t="str">
        <f>仕様書作成!CS127</f>
        <v/>
      </c>
      <c r="W120" s="13" t="str">
        <f>仕様書作成!CT127</f>
        <v/>
      </c>
      <c r="X120" s="13" t="str">
        <f>仕様書作成!CU127</f>
        <v/>
      </c>
      <c r="Y120" s="13" t="str">
        <f>仕様書作成!CV127</f>
        <v/>
      </c>
      <c r="Z120" s="13" t="str">
        <f>仕様書作成!CW127</f>
        <v/>
      </c>
      <c r="AA120" s="13" t="str">
        <f>仕様書作成!CX127</f>
        <v/>
      </c>
      <c r="AB120" s="13" t="str">
        <f>仕様書作成!CY127</f>
        <v/>
      </c>
      <c r="AC120" s="13" t="str">
        <f>仕様書作成!CZ127</f>
        <v/>
      </c>
      <c r="AD120" s="13" t="str">
        <f>仕様書作成!DA127</f>
        <v/>
      </c>
      <c r="AE120" s="13" t="str">
        <f>仕様書作成!DB127</f>
        <v/>
      </c>
      <c r="AF120" s="13" t="str">
        <f>仕様書作成!DC127</f>
        <v/>
      </c>
      <c r="AG120" s="13" t="str">
        <f>仕様書作成!DD127</f>
        <v/>
      </c>
      <c r="AH120" s="13" t="str">
        <f>仕様書作成!DE127</f>
        <v/>
      </c>
      <c r="AI120" s="13" t="str">
        <f>仕様書作成!DF127</f>
        <v/>
      </c>
      <c r="AJ120" s="13" t="str">
        <f>仕様書作成!DG127</f>
        <v/>
      </c>
      <c r="AK120" s="13" t="str">
        <f>仕様書作成!DH127</f>
        <v/>
      </c>
      <c r="AL120" s="13" t="str">
        <f>仕様書作成!DI127</f>
        <v/>
      </c>
      <c r="AM120" s="13" t="str">
        <f>仕様書作成!DJ127</f>
        <v/>
      </c>
      <c r="AN120" s="13" t="str">
        <f>仕様書作成!DK127</f>
        <v/>
      </c>
      <c r="AO120" s="13" t="str">
        <f>仕様書作成!DL127</f>
        <v/>
      </c>
      <c r="AP120" s="13" t="str">
        <f>仕様書作成!DM127</f>
        <v/>
      </c>
      <c r="AQ120" s="13" t="str">
        <f>仕様書作成!DN127</f>
        <v/>
      </c>
      <c r="AR120" s="13" t="str">
        <f>IF(仕様書作成!DP127="","",仕様書作成!DP127&amp;",")</f>
        <v/>
      </c>
      <c r="AS120" s="13" t="str">
        <f>仕様書作成!DQ127</f>
        <v/>
      </c>
    </row>
    <row r="141" spans="11:45" ht="12.75" customHeight="1" x14ac:dyDescent="0.15">
      <c r="K141" s="13" t="str">
        <f t="array" ref="K141">IF(COUNTA($M$2:$M$120)&lt;ROW(M1),"",INDEX($K$1:$K$120,SMALL(IF($M$2:$M$120&lt;&gt;"",ROW($M$2:$M$120)),ROW(M1))))</f>
        <v>マニホールドベース</v>
      </c>
      <c r="L141" s="13" t="str">
        <f t="array" ref="L141">IF(COUNTA($M$2:$M$120)&lt;ROW(M1),"",INDEX($L$1:$L$120,SMALL(IF($M$2:$M$120&lt;&gt;"",ROW($M$2:$M$120)),ROW(M1))))</f>
        <v>必須項目に入力漏れがあります</v>
      </c>
      <c r="M141" s="13">
        <f t="array" ref="M141">IF(COUNTA($M$2:$M$120)&lt;ROW(M1),"",INDEX($M$1:$M$120,SMALL(IF($M$2:$M$120&lt;&gt;"",ROW($M$2:$M$120)),ROW(M1))))</f>
        <v>1</v>
      </c>
      <c r="R141" s="13">
        <f t="array" ref="R141">IF(COUNTA($M$2:$M$120)&lt;ROW(M1),"",INDEX($R$1:$R$120,SMALL(IF($M$2:$M$120&lt;&gt;"",ROW($M$2:$M$120)),ROW(M1))))</f>
        <v>0</v>
      </c>
      <c r="S141" s="13">
        <f t="array" ref="S141">IF(COUNTA($M$2:$M$120)&lt;ROW(N1),"",INDEX($S$1:$S$120,SMALL(IF($M$2:$M$120&lt;&gt;"",ROW($M$2:$M$120)),ROW(N1))))</f>
        <v>0</v>
      </c>
      <c r="T141" s="13" t="str">
        <f t="array" ref="T141">IF(COUNTA($M$2:$M$120)&lt;ROW(M1),"",INDEX($T$1:$T$120,SMALL(IF($M$2:$M$120&lt;&gt;"",ROW($M$2:$M$120)),ROW(M1))))</f>
        <v/>
      </c>
      <c r="U141" s="13" t="str">
        <f t="array" ref="U141">IF(COUNTA($M$2:$M$120)&lt;ROW(M1),"",INDEX($U$1:$U$120,SMALL(IF($M$2:$M$120&lt;&gt;"",ROW($M$2:$M$120)),ROW(M1))))</f>
        <v/>
      </c>
      <c r="V141" s="13" t="str">
        <f t="array" ref="V141">IF(COUNTA($M$2:$M$120)&lt;ROW(M1),"",INDEX($V$1:$V$120,SMALL(IF($M$2:$M$120&lt;&gt;"",ROW($M$2:$M$120)),ROW(M1))))</f>
        <v/>
      </c>
      <c r="W141" s="13" t="str">
        <f t="array" ref="W141">IF(COUNTA($M$2:$M$120)&lt;ROW(M1),"",INDEX($W$1:$W$120,SMALL(IF($M$2:$M$120&lt;&gt;"",ROW($M$2:$M$120)),ROW(M1))))</f>
        <v/>
      </c>
      <c r="X141" s="13" t="str">
        <f t="array" ref="X141">IF(COUNTA($M$2:$M$120)&lt;ROW(M1),"",INDEX($X$1:$X$120,SMALL(IF($M$2:$M$120&lt;&gt;"",ROW($M$2:$M$120)),ROW(M1))))</f>
        <v/>
      </c>
      <c r="Y141" s="13" t="str">
        <f t="array" ref="Y141">IF(COUNTA($M$2:$M$120)&lt;ROW(M1),"",INDEX($Y$1:$Y$120,SMALL(IF($M$2:$M$120&lt;&gt;"",ROW($M$2:$M$120)),ROW(M1))))</f>
        <v/>
      </c>
      <c r="Z141" s="13" t="str">
        <f t="array" ref="Z141">IF(COUNTA($M$2:$M$120)&lt;ROW(M1),"",INDEX($Z$1:$Z$120,SMALL(IF($M$2:$M$120&lt;&gt;"",ROW($M$2:$M$120)),ROW(M1))))</f>
        <v/>
      </c>
      <c r="AA141" s="13" t="str">
        <f t="array" ref="AA141">IF(COUNTA($M$2:$M$120)&lt;ROW(M1),"",INDEX($AA$1:$AA$120,SMALL(IF($M$2:$M$120&lt;&gt;"",ROW($M$2:$M$120)),ROW(M1))))</f>
        <v/>
      </c>
      <c r="AB141" s="13" t="str">
        <f t="array" ref="AB141">IF(COUNTA($M$2:$M$120)&lt;ROW(M1),"",INDEX($AB$1:$AB$120,SMALL(IF($M$2:$M$120&lt;&gt;"",ROW($M$2:$M$120)),ROW(M1))))</f>
        <v/>
      </c>
      <c r="AC141" s="13" t="str">
        <f t="array" ref="AC141">IF(COUNTA($M$2:$M$120)&lt;ROW(M1),"",INDEX($AC$1:$AC$120,SMALL(IF($M$2:$M$120&lt;&gt;"",ROW($M$2:$M$120)),ROW(M1))))</f>
        <v/>
      </c>
      <c r="AD141" s="13" t="str">
        <f t="array" ref="AD141">IF(COUNTA($M$2:$M$120)&lt;ROW(M1),"",INDEX($AD$1:$AD$120,SMALL(IF($M$2:$M$120&lt;&gt;"",ROW($M$2:$M$120)),ROW(M1))))</f>
        <v/>
      </c>
      <c r="AE141" s="13" t="str">
        <f t="array" ref="AE141">IF(COUNTA($M$2:$M$120)&lt;ROW(M1),"",INDEX($AE$1:$AE$120,SMALL(IF($M$2:$M$120&lt;&gt;"",ROW($M$2:$M$120)),ROW(M1))))</f>
        <v/>
      </c>
      <c r="AF141" s="13" t="str">
        <f t="array" ref="AF141">IF(COUNTA($M$2:$M$120)&lt;ROW(M1),"",INDEX($AF$1:$AF$120,SMALL(IF($M$2:$M$120&lt;&gt;"",ROW($M$2:$M$120)),ROW(M1))))</f>
        <v/>
      </c>
      <c r="AG141" s="13" t="str">
        <f t="array" ref="AG141">IF(COUNTA($M$2:$M$120)&lt;ROW(M1),"",INDEX($AG$1:$AG$120,SMALL(IF($M$2:$M$120&lt;&gt;"",ROW($M$2:$M$120)),ROW(M1))))</f>
        <v/>
      </c>
      <c r="AH141" s="13" t="str">
        <f t="array" ref="AH141">IF(COUNTA($M$2:$M$120)&lt;ROW(M1),"",INDEX($AH$1:$AH$120,SMALL(IF($M$2:$M$120&lt;&gt;"",ROW($M$2:$M$120)),ROW(M1))))</f>
        <v/>
      </c>
      <c r="AI141" s="13" t="str">
        <f t="array" ref="AI141">IF(COUNTA($M$2:$M$120)&lt;ROW(M1),"",INDEX($AI$1:$AI$120,SMALL(IF($M$2:$M$120&lt;&gt;"",ROW($M$2:$M$120)),ROW(M1))))</f>
        <v/>
      </c>
      <c r="AJ141" s="13" t="str">
        <f t="array" ref="AJ141">IF(COUNTA($M$2:$M$120)&lt;ROW(M1),"",INDEX($AJ$1:$AJ$120,SMALL(IF($M$2:$M$120&lt;&gt;"",ROW($M$2:$M$120)),ROW(M1))))</f>
        <v/>
      </c>
      <c r="AK141" s="13" t="str">
        <f t="array" ref="AK141">IF(COUNTA($M$2:$M$120)&lt;ROW(M1),"",INDEX($AK$1:$AK$120,SMALL(IF($M$2:$M$120&lt;&gt;"",ROW($M$2:$M$120)),ROW(M1))))</f>
        <v/>
      </c>
      <c r="AL141" s="13" t="str">
        <f t="array" ref="AL141">IF(COUNTA($M$2:$M$120)&lt;ROW(M1),"",INDEX($AL$1:$AL$120,SMALL(IF($M$2:$M$120&lt;&gt;"",ROW($M$2:$M$120)),ROW(M1))))</f>
        <v/>
      </c>
      <c r="AM141" s="13" t="str">
        <f t="array" ref="AM141">IF(COUNTA($M$2:$M$120)&lt;ROW(M1),"",INDEX($AM$1:$AM$120,SMALL(IF($M$2:$M$120&lt;&gt;"",ROW($M$2:$M$120)),ROW(M1))))</f>
        <v/>
      </c>
      <c r="AN141" s="13" t="str">
        <f t="array" ref="AN141">IF(COUNTA($M$2:$M$120)&lt;ROW(M1),"",INDEX($AN$1:$AN$120,SMALL(IF($M$2:$M$120&lt;&gt;"",ROW($M$2:$M$120)),ROW(M1))))</f>
        <v/>
      </c>
      <c r="AO141" s="13" t="str">
        <f t="array" ref="AO141">IF(COUNTA($M$2:$M$120)&lt;ROW(M1),"",INDEX($AO$1:$AO$120,SMALL(IF($M$2:$M$120&lt;&gt;"",ROW($M$2:$M$120)),ROW(M1))))</f>
        <v/>
      </c>
      <c r="AP141" s="13" t="str">
        <f t="array" ref="AP141">IF(COUNTA($M$2:$M$120)&lt;ROW(M1),"",INDEX($AP$1:$AP$120,SMALL(IF($M$2:$M$120&lt;&gt;"",ROW($M$2:$M$120)),ROW(M1))))</f>
        <v/>
      </c>
      <c r="AQ141" s="13" t="str">
        <f t="array" ref="AQ141">IF(COUNTA($M$2:$M$120)&lt;ROW(M1),"",INDEX($AQ$1:$AQ$120,SMALL(IF($M$2:$M$120&lt;&gt;"",ROW($M$2:$M$120)),ROW(M1))))</f>
        <v/>
      </c>
      <c r="AR141" s="13">
        <f t="array" ref="AR141">IF(COUNTA($M$2:$M$120)&lt;ROW(M1),"",INDEX($AR$1:$AR$120,SMALL(IF($M$2:$M$120&lt;&gt;"",ROW($M$2:$M$120)),ROW(M1))))</f>
        <v>0</v>
      </c>
      <c r="AS141" s="13">
        <f t="array" ref="AS141">IF(COUNTA($M$2:$M$120)&lt;ROW(N1),"",INDEX($AS$1:$AS$120,SMALL(IF($M$2:$M$120&lt;&gt;"",ROW($M$2:$M$120)),ROW(N1))))</f>
        <v>0</v>
      </c>
    </row>
    <row r="142" spans="11:45" ht="12.75" customHeight="1" x14ac:dyDescent="0.15">
      <c r="K142" s="13" t="e">
        <f t="array" ref="K142">IF(COUNTA($M$2:$M$120)&lt;ROW(M2),"",INDEX($K$1:$K$120,SMALL(IF($M$2:$M$120&lt;&gt;"",ROW($M$2:$M$120)),ROW(M2))))</f>
        <v>#NUM!</v>
      </c>
      <c r="L142" s="13" t="e">
        <f t="array" ref="L142">IF(COUNTA($M$2:$M$120)&lt;ROW(M2),"",INDEX($L$1:$L$120,SMALL(IF($M$2:$M$120&lt;&gt;"",ROW($M$2:$M$120)),ROW(M2))))</f>
        <v>#NUM!</v>
      </c>
      <c r="M142" s="13" t="e">
        <f t="array" ref="M142">IF(COUNTA($M$2:$M$120)&lt;ROW(M2),"",INDEX($M$1:$M$120,SMALL(IF($M$2:$M$120&lt;&gt;"",ROW($M$2:$M$120)),ROW(M2))))</f>
        <v>#NUM!</v>
      </c>
      <c r="R142" s="13" t="e">
        <f t="array" ref="R142">IF(COUNTA($M$2:$M$120)&lt;ROW(M2),"",INDEX($R$1:$R$120,SMALL(IF($M$2:$M$120&lt;&gt;"",ROW($M$2:$M$120)),ROW(M2))))</f>
        <v>#NUM!</v>
      </c>
      <c r="S142" s="13" t="e">
        <f t="array" ref="S142">IF(COUNTA($M$2:$M$120)&lt;ROW(N2),"",INDEX($S$1:$S$120,SMALL(IF($M$2:$M$120&lt;&gt;"",ROW($M$2:$M$120)),ROW(N2))))</f>
        <v>#NUM!</v>
      </c>
      <c r="T142" s="13" t="e">
        <f t="array" ref="T142">IF(COUNTA($M$2:$M$120)&lt;ROW(M2),"",INDEX($T$1:$T$120,SMALL(IF($M$2:$M$120&lt;&gt;"",ROW($M$2:$M$120)),ROW(M2))))</f>
        <v>#NUM!</v>
      </c>
      <c r="U142" s="13" t="e">
        <f t="array" ref="U142">IF(COUNTA($M$2:$M$120)&lt;ROW(M2),"",INDEX($U$1:$U$120,SMALL(IF($M$2:$M$120&lt;&gt;"",ROW($M$2:$M$120)),ROW(M2))))</f>
        <v>#NUM!</v>
      </c>
      <c r="V142" s="13" t="e">
        <f t="array" ref="V142">IF(COUNTA($M$2:$M$120)&lt;ROW(M2),"",INDEX($V$1:$V$120,SMALL(IF($M$2:$M$120&lt;&gt;"",ROW($M$2:$M$120)),ROW(M2))))</f>
        <v>#NUM!</v>
      </c>
      <c r="W142" s="13" t="e">
        <f t="array" ref="W142">IF(COUNTA($M$2:$M$120)&lt;ROW(M2),"",INDEX($W$1:$W$120,SMALL(IF($M$2:$M$120&lt;&gt;"",ROW($M$2:$M$120)),ROW(M2))))</f>
        <v>#NUM!</v>
      </c>
      <c r="X142" s="13" t="e">
        <f t="array" ref="X142">IF(COUNTA($M$2:$M$120)&lt;ROW(M2),"",INDEX($X$1:$X$120,SMALL(IF($M$2:$M$120&lt;&gt;"",ROW($M$2:$M$120)),ROW(M2))))</f>
        <v>#NUM!</v>
      </c>
      <c r="Y142" s="13" t="e">
        <f t="array" ref="Y142">IF(COUNTA($M$2:$M$120)&lt;ROW(M2),"",INDEX($Y$1:$Y$120,SMALL(IF($M$2:$M$120&lt;&gt;"",ROW($M$2:$M$120)),ROW(M2))))</f>
        <v>#NUM!</v>
      </c>
      <c r="Z142" s="13" t="e">
        <f t="array" ref="Z142">IF(COUNTA($M$2:$M$120)&lt;ROW(M2),"",INDEX($Z$1:$Z$120,SMALL(IF($M$2:$M$120&lt;&gt;"",ROW($M$2:$M$120)),ROW(M2))))</f>
        <v>#NUM!</v>
      </c>
      <c r="AA142" s="13" t="e">
        <f t="array" ref="AA142">IF(COUNTA($M$2:$M$120)&lt;ROW(M2),"",INDEX($AA$1:$AA$120,SMALL(IF($M$2:$M$120&lt;&gt;"",ROW($M$2:$M$120)),ROW(M2))))</f>
        <v>#NUM!</v>
      </c>
      <c r="AB142" s="13" t="e">
        <f t="array" ref="AB142">IF(COUNTA($M$2:$M$120)&lt;ROW(M2),"",INDEX($AB$1:$AB$120,SMALL(IF($M$2:$M$120&lt;&gt;"",ROW($M$2:$M$120)),ROW(M2))))</f>
        <v>#NUM!</v>
      </c>
      <c r="AC142" s="13" t="e">
        <f t="array" ref="AC142">IF(COUNTA($M$2:$M$120)&lt;ROW(M2),"",INDEX($AC$1:$AC$120,SMALL(IF($M$2:$M$120&lt;&gt;"",ROW($M$2:$M$120)),ROW(M2))))</f>
        <v>#NUM!</v>
      </c>
      <c r="AD142" s="13" t="e">
        <f t="array" ref="AD142">IF(COUNTA($M$2:$M$120)&lt;ROW(M2),"",INDEX($AD$1:$AD$120,SMALL(IF($M$2:$M$120&lt;&gt;"",ROW($M$2:$M$120)),ROW(M2))))</f>
        <v>#NUM!</v>
      </c>
      <c r="AE142" s="13" t="e">
        <f t="array" ref="AE142">IF(COUNTA($M$2:$M$120)&lt;ROW(M2),"",INDEX($AE$1:$AE$120,SMALL(IF($M$2:$M$120&lt;&gt;"",ROW($M$2:$M$120)),ROW(M2))))</f>
        <v>#NUM!</v>
      </c>
      <c r="AF142" s="13" t="e">
        <f t="array" ref="AF142">IF(COUNTA($M$2:$M$120)&lt;ROW(M2),"",INDEX($AF$1:$AF$120,SMALL(IF($M$2:$M$120&lt;&gt;"",ROW($M$2:$M$120)),ROW(M2))))</f>
        <v>#NUM!</v>
      </c>
      <c r="AG142" s="13" t="e">
        <f t="array" ref="AG142">IF(COUNTA($M$2:$M$120)&lt;ROW(M2),"",INDEX($AG$1:$AG$120,SMALL(IF($M$2:$M$120&lt;&gt;"",ROW($M$2:$M$120)),ROW(M2))))</f>
        <v>#NUM!</v>
      </c>
      <c r="AH142" s="13" t="e">
        <f t="array" ref="AH142">IF(COUNTA($M$2:$M$120)&lt;ROW(M2),"",INDEX($AH$1:$AH$120,SMALL(IF($M$2:$M$120&lt;&gt;"",ROW($M$2:$M$120)),ROW(M2))))</f>
        <v>#NUM!</v>
      </c>
      <c r="AI142" s="13" t="e">
        <f t="array" ref="AI142">IF(COUNTA($M$2:$M$120)&lt;ROW(M2),"",INDEX($AI$1:$AI$120,SMALL(IF($M$2:$M$120&lt;&gt;"",ROW($M$2:$M$120)),ROW(M2))))</f>
        <v>#NUM!</v>
      </c>
      <c r="AJ142" s="13" t="e">
        <f t="array" ref="AJ142">IF(COUNTA($M$2:$M$120)&lt;ROW(M2),"",INDEX($AJ$1:$AJ$120,SMALL(IF($M$2:$M$120&lt;&gt;"",ROW($M$2:$M$120)),ROW(M2))))</f>
        <v>#NUM!</v>
      </c>
      <c r="AK142" s="13" t="e">
        <f t="array" ref="AK142">IF(COUNTA($M$2:$M$120)&lt;ROW(M2),"",INDEX($AK$1:$AK$120,SMALL(IF($M$2:$M$120&lt;&gt;"",ROW($M$2:$M$120)),ROW(M2))))</f>
        <v>#NUM!</v>
      </c>
      <c r="AL142" s="13" t="e">
        <f t="array" ref="AL142">IF(COUNTA($M$2:$M$120)&lt;ROW(M2),"",INDEX($AL$1:$AL$120,SMALL(IF($M$2:$M$120&lt;&gt;"",ROW($M$2:$M$120)),ROW(M2))))</f>
        <v>#NUM!</v>
      </c>
      <c r="AM142" s="13" t="e">
        <f t="array" ref="AM142">IF(COUNTA($M$2:$M$120)&lt;ROW(M2),"",INDEX($AM$1:$AM$120,SMALL(IF($M$2:$M$120&lt;&gt;"",ROW($M$2:$M$120)),ROW(M2))))</f>
        <v>#NUM!</v>
      </c>
      <c r="AN142" s="13" t="e">
        <f t="array" ref="AN142">IF(COUNTA($M$2:$M$120)&lt;ROW(M2),"",INDEX($AN$1:$AN$120,SMALL(IF($M$2:$M$120&lt;&gt;"",ROW($M$2:$M$120)),ROW(M2))))</f>
        <v>#NUM!</v>
      </c>
      <c r="AO142" s="13" t="e">
        <f t="array" ref="AO142">IF(COUNTA($M$2:$M$120)&lt;ROW(M2),"",INDEX($AO$1:$AO$120,SMALL(IF($M$2:$M$120&lt;&gt;"",ROW($M$2:$M$120)),ROW(M2))))</f>
        <v>#NUM!</v>
      </c>
      <c r="AP142" s="13" t="e">
        <f t="array" ref="AP142">IF(COUNTA($M$2:$M$120)&lt;ROW(M2),"",INDEX($AP$1:$AP$120,SMALL(IF($M$2:$M$120&lt;&gt;"",ROW($M$2:$M$120)),ROW(M2))))</f>
        <v>#NUM!</v>
      </c>
      <c r="AQ142" s="13" t="e">
        <f t="array" ref="AQ142">IF(COUNTA($M$2:$M$120)&lt;ROW(M2),"",INDEX($AQ$1:$AQ$120,SMALL(IF($M$2:$M$120&lt;&gt;"",ROW($M$2:$M$120)),ROW(M2))))</f>
        <v>#NUM!</v>
      </c>
      <c r="AR142" s="13" t="e">
        <f t="array" ref="AR142">IF(COUNTA($M$2:$M$120)&lt;ROW(M2),"",INDEX($AR$1:$AR$120,SMALL(IF($M$2:$M$120&lt;&gt;"",ROW($M$2:$M$120)),ROW(M2))))</f>
        <v>#NUM!</v>
      </c>
      <c r="AS142" s="13" t="e">
        <f t="array" ref="AS142">IF(COUNTA($M$2:$M$120)&lt;ROW(N2),"",INDEX($AS$1:$AS$120,SMALL(IF($M$2:$M$120&lt;&gt;"",ROW($M$2:$M$120)),ROW(N2))))</f>
        <v>#NUM!</v>
      </c>
    </row>
    <row r="143" spans="11:45" ht="12.75" customHeight="1" x14ac:dyDescent="0.15">
      <c r="K143" s="13" t="e">
        <f t="array" ref="K143">IF(COUNTA($M$2:$M$120)&lt;ROW(M3),"",INDEX($K$1:$K$120,SMALL(IF($M$2:$M$120&lt;&gt;"",ROW($M$2:$M$120)),ROW(M3))))</f>
        <v>#NUM!</v>
      </c>
      <c r="L143" s="13" t="e">
        <f t="array" ref="L143">IF(COUNTA($M$2:$M$120)&lt;ROW(M3),"",INDEX($L$1:$L$120,SMALL(IF($M$2:$M$120&lt;&gt;"",ROW($M$2:$M$120)),ROW(M3))))</f>
        <v>#NUM!</v>
      </c>
      <c r="M143" s="13" t="e">
        <f t="array" ref="M143">IF(COUNTA($M$2:$M$120)&lt;ROW(M3),"",INDEX($M$1:$M$120,SMALL(IF($M$2:$M$120&lt;&gt;"",ROW($M$2:$M$120)),ROW(M3))))</f>
        <v>#NUM!</v>
      </c>
      <c r="R143" s="13" t="e">
        <f t="array" ref="R143">IF(COUNTA($M$2:$M$120)&lt;ROW(M3),"",INDEX($R$1:$R$120,SMALL(IF($M$2:$M$120&lt;&gt;"",ROW($M$2:$M$120)),ROW(M3))))</f>
        <v>#NUM!</v>
      </c>
      <c r="S143" s="13" t="e">
        <f t="array" ref="S143">IF(COUNTA($M$2:$M$120)&lt;ROW(N3),"",INDEX($S$1:$S$120,SMALL(IF($M$2:$M$120&lt;&gt;"",ROW($M$2:$M$120)),ROW(N3))))</f>
        <v>#NUM!</v>
      </c>
      <c r="T143" s="13" t="e">
        <f t="array" ref="T143">IF(COUNTA($M$2:$M$120)&lt;ROW(M3),"",INDEX($T$1:$T$120,SMALL(IF($M$2:$M$120&lt;&gt;"",ROW($M$2:$M$120)),ROW(M3))))</f>
        <v>#NUM!</v>
      </c>
      <c r="U143" s="13" t="e">
        <f t="array" ref="U143">IF(COUNTA($M$2:$M$120)&lt;ROW(M3),"",INDEX($U$1:$U$120,SMALL(IF($M$2:$M$120&lt;&gt;"",ROW($M$2:$M$120)),ROW(M3))))</f>
        <v>#NUM!</v>
      </c>
      <c r="V143" s="13" t="e">
        <f t="array" ref="V143">IF(COUNTA($M$2:$M$120)&lt;ROW(M3),"",INDEX($V$1:$V$120,SMALL(IF($M$2:$M$120&lt;&gt;"",ROW($M$2:$M$120)),ROW(M3))))</f>
        <v>#NUM!</v>
      </c>
      <c r="W143" s="13" t="e">
        <f t="array" ref="W143">IF(COUNTA($M$2:$M$120)&lt;ROW(M3),"",INDEX($W$1:$W$120,SMALL(IF($M$2:$M$120&lt;&gt;"",ROW($M$2:$M$120)),ROW(M3))))</f>
        <v>#NUM!</v>
      </c>
      <c r="X143" s="13" t="e">
        <f t="array" ref="X143">IF(COUNTA($M$2:$M$120)&lt;ROW(M3),"",INDEX($X$1:$X$120,SMALL(IF($M$2:$M$120&lt;&gt;"",ROW($M$2:$M$120)),ROW(M3))))</f>
        <v>#NUM!</v>
      </c>
      <c r="Y143" s="13" t="e">
        <f t="array" ref="Y143">IF(COUNTA($M$2:$M$120)&lt;ROW(M3),"",INDEX($Y$1:$Y$120,SMALL(IF($M$2:$M$120&lt;&gt;"",ROW($M$2:$M$120)),ROW(M3))))</f>
        <v>#NUM!</v>
      </c>
      <c r="Z143" s="13" t="e">
        <f t="array" ref="Z143">IF(COUNTA($M$2:$M$120)&lt;ROW(M3),"",INDEX($Z$1:$Z$120,SMALL(IF($M$2:$M$120&lt;&gt;"",ROW($M$2:$M$120)),ROW(M3))))</f>
        <v>#NUM!</v>
      </c>
      <c r="AA143" s="13" t="e">
        <f t="array" ref="AA143">IF(COUNTA($M$2:$M$120)&lt;ROW(M3),"",INDEX($AA$1:$AA$120,SMALL(IF($M$2:$M$120&lt;&gt;"",ROW($M$2:$M$120)),ROW(M3))))</f>
        <v>#NUM!</v>
      </c>
      <c r="AB143" s="13" t="e">
        <f t="array" ref="AB143">IF(COUNTA($M$2:$M$120)&lt;ROW(M3),"",INDEX($AB$1:$AB$120,SMALL(IF($M$2:$M$120&lt;&gt;"",ROW($M$2:$M$120)),ROW(M3))))</f>
        <v>#NUM!</v>
      </c>
      <c r="AC143" s="13" t="e">
        <f t="array" ref="AC143">IF(COUNTA($M$2:$M$120)&lt;ROW(M3),"",INDEX($AC$1:$AC$120,SMALL(IF($M$2:$M$120&lt;&gt;"",ROW($M$2:$M$120)),ROW(M3))))</f>
        <v>#NUM!</v>
      </c>
      <c r="AD143" s="13" t="e">
        <f t="array" ref="AD143">IF(COUNTA($M$2:$M$120)&lt;ROW(M3),"",INDEX($AD$1:$AD$120,SMALL(IF($M$2:$M$120&lt;&gt;"",ROW($M$2:$M$120)),ROW(M3))))</f>
        <v>#NUM!</v>
      </c>
      <c r="AE143" s="13" t="e">
        <f t="array" ref="AE143">IF(COUNTA($M$2:$M$120)&lt;ROW(M3),"",INDEX($AE$1:$AE$120,SMALL(IF($M$2:$M$120&lt;&gt;"",ROW($M$2:$M$120)),ROW(M3))))</f>
        <v>#NUM!</v>
      </c>
      <c r="AF143" s="13" t="e">
        <f t="array" ref="AF143">IF(COUNTA($M$2:$M$120)&lt;ROW(M3),"",INDEX($AF$1:$AF$120,SMALL(IF($M$2:$M$120&lt;&gt;"",ROW($M$2:$M$120)),ROW(M3))))</f>
        <v>#NUM!</v>
      </c>
      <c r="AG143" s="13" t="e">
        <f t="array" ref="AG143">IF(COUNTA($M$2:$M$120)&lt;ROW(M3),"",INDEX($AG$1:$AG$120,SMALL(IF($M$2:$M$120&lt;&gt;"",ROW($M$2:$M$120)),ROW(M3))))</f>
        <v>#NUM!</v>
      </c>
      <c r="AH143" s="13" t="e">
        <f t="array" ref="AH143">IF(COUNTA($M$2:$M$120)&lt;ROW(M3),"",INDEX($AH$1:$AH$120,SMALL(IF($M$2:$M$120&lt;&gt;"",ROW($M$2:$M$120)),ROW(M3))))</f>
        <v>#NUM!</v>
      </c>
      <c r="AI143" s="13" t="e">
        <f t="array" ref="AI143">IF(COUNTA($M$2:$M$120)&lt;ROW(M3),"",INDEX($AI$1:$AI$120,SMALL(IF($M$2:$M$120&lt;&gt;"",ROW($M$2:$M$120)),ROW(M3))))</f>
        <v>#NUM!</v>
      </c>
      <c r="AJ143" s="13" t="e">
        <f t="array" ref="AJ143">IF(COUNTA($M$2:$M$120)&lt;ROW(M3),"",INDEX($AJ$1:$AJ$120,SMALL(IF($M$2:$M$120&lt;&gt;"",ROW($M$2:$M$120)),ROW(M3))))</f>
        <v>#NUM!</v>
      </c>
      <c r="AK143" s="13" t="e">
        <f t="array" ref="AK143">IF(COUNTA($M$2:$M$120)&lt;ROW(M3),"",INDEX($AK$1:$AK$120,SMALL(IF($M$2:$M$120&lt;&gt;"",ROW($M$2:$M$120)),ROW(M3))))</f>
        <v>#NUM!</v>
      </c>
      <c r="AL143" s="13" t="e">
        <f t="array" ref="AL143">IF(COUNTA($M$2:$M$120)&lt;ROW(M3),"",INDEX($AL$1:$AL$120,SMALL(IF($M$2:$M$120&lt;&gt;"",ROW($M$2:$M$120)),ROW(M3))))</f>
        <v>#NUM!</v>
      </c>
      <c r="AM143" s="13" t="e">
        <f t="array" ref="AM143">IF(COUNTA($M$2:$M$120)&lt;ROW(M3),"",INDEX($AM$1:$AM$120,SMALL(IF($M$2:$M$120&lt;&gt;"",ROW($M$2:$M$120)),ROW(M3))))</f>
        <v>#NUM!</v>
      </c>
      <c r="AN143" s="13" t="e">
        <f t="array" ref="AN143">IF(COUNTA($M$2:$M$120)&lt;ROW(M3),"",INDEX($AN$1:$AN$120,SMALL(IF($M$2:$M$120&lt;&gt;"",ROW($M$2:$M$120)),ROW(M3))))</f>
        <v>#NUM!</v>
      </c>
      <c r="AO143" s="13" t="e">
        <f t="array" ref="AO143">IF(COUNTA($M$2:$M$120)&lt;ROW(M3),"",INDEX($AO$1:$AO$120,SMALL(IF($M$2:$M$120&lt;&gt;"",ROW($M$2:$M$120)),ROW(M3))))</f>
        <v>#NUM!</v>
      </c>
      <c r="AP143" s="13" t="e">
        <f t="array" ref="AP143">IF(COUNTA($M$2:$M$120)&lt;ROW(M3),"",INDEX($AP$1:$AP$120,SMALL(IF($M$2:$M$120&lt;&gt;"",ROW($M$2:$M$120)),ROW(M3))))</f>
        <v>#NUM!</v>
      </c>
      <c r="AQ143" s="13" t="e">
        <f t="array" ref="AQ143">IF(COUNTA($M$2:$M$120)&lt;ROW(M3),"",INDEX($AQ$1:$AQ$120,SMALL(IF($M$2:$M$120&lt;&gt;"",ROW($M$2:$M$120)),ROW(M3))))</f>
        <v>#NUM!</v>
      </c>
      <c r="AR143" s="13" t="e">
        <f t="array" ref="AR143">IF(COUNTA($M$2:$M$120)&lt;ROW(M3),"",INDEX($AR$1:$AR$120,SMALL(IF($M$2:$M$120&lt;&gt;"",ROW($M$2:$M$120)),ROW(M3))))</f>
        <v>#NUM!</v>
      </c>
      <c r="AS143" s="13" t="e">
        <f t="array" ref="AS143">IF(COUNTA($M$2:$M$120)&lt;ROW(N3),"",INDEX($AS$1:$AS$120,SMALL(IF($M$2:$M$120&lt;&gt;"",ROW($M$2:$M$120)),ROW(N3))))</f>
        <v>#NUM!</v>
      </c>
    </row>
    <row r="144" spans="11:45" ht="12.75" customHeight="1" x14ac:dyDescent="0.15">
      <c r="K144" s="13" t="e">
        <f t="array" ref="K144">IF(COUNTA($M$2:$M$120)&lt;ROW(M4),"",INDEX($K$1:$K$120,SMALL(IF($M$2:$M$120&lt;&gt;"",ROW($M$2:$M$120)),ROW(M4))))</f>
        <v>#NUM!</v>
      </c>
      <c r="L144" s="13" t="e">
        <f t="array" ref="L144">IF(COUNTA($M$2:$M$120)&lt;ROW(M4),"",INDEX($L$1:$L$120,SMALL(IF($M$2:$M$120&lt;&gt;"",ROW($M$2:$M$120)),ROW(M4))))</f>
        <v>#NUM!</v>
      </c>
      <c r="M144" s="13" t="e">
        <f t="array" ref="M144">IF(COUNTA($M$2:$M$120)&lt;ROW(M4),"",INDEX($M$1:$M$120,SMALL(IF($M$2:$M$120&lt;&gt;"",ROW($M$2:$M$120)),ROW(M4))))</f>
        <v>#NUM!</v>
      </c>
      <c r="R144" s="13" t="e">
        <f t="array" ref="R144">IF(COUNTA($M$2:$M$120)&lt;ROW(M4),"",INDEX($R$1:$R$120,SMALL(IF($M$2:$M$120&lt;&gt;"",ROW($M$2:$M$120)),ROW(M4))))</f>
        <v>#NUM!</v>
      </c>
      <c r="S144" s="13" t="e">
        <f t="array" ref="S144">IF(COUNTA($M$2:$M$120)&lt;ROW(N4),"",INDEX($S$1:$S$120,SMALL(IF($M$2:$M$120&lt;&gt;"",ROW($M$2:$M$120)),ROW(N4))))</f>
        <v>#NUM!</v>
      </c>
      <c r="T144" s="13" t="e">
        <f t="array" ref="T144">IF(COUNTA($M$2:$M$120)&lt;ROW(M4),"",INDEX($T$1:$T$120,SMALL(IF($M$2:$M$120&lt;&gt;"",ROW($M$2:$M$120)),ROW(M4))))</f>
        <v>#NUM!</v>
      </c>
      <c r="U144" s="13" t="e">
        <f t="array" ref="U144">IF(COUNTA($M$2:$M$120)&lt;ROW(M4),"",INDEX($U$1:$U$120,SMALL(IF($M$2:$M$120&lt;&gt;"",ROW($M$2:$M$120)),ROW(M4))))</f>
        <v>#NUM!</v>
      </c>
      <c r="V144" s="13" t="e">
        <f t="array" ref="V144">IF(COUNTA($M$2:$M$120)&lt;ROW(M4),"",INDEX($V$1:$V$120,SMALL(IF($M$2:$M$120&lt;&gt;"",ROW($M$2:$M$120)),ROW(M4))))</f>
        <v>#NUM!</v>
      </c>
      <c r="W144" s="13" t="e">
        <f t="array" ref="W144">IF(COUNTA($M$2:$M$120)&lt;ROW(M4),"",INDEX($W$1:$W$120,SMALL(IF($M$2:$M$120&lt;&gt;"",ROW($M$2:$M$120)),ROW(M4))))</f>
        <v>#NUM!</v>
      </c>
      <c r="X144" s="13" t="e">
        <f t="array" ref="X144">IF(COUNTA($M$2:$M$120)&lt;ROW(M4),"",INDEX($X$1:$X$120,SMALL(IF($M$2:$M$120&lt;&gt;"",ROW($M$2:$M$120)),ROW(M4))))</f>
        <v>#NUM!</v>
      </c>
      <c r="Y144" s="13" t="e">
        <f t="array" ref="Y144">IF(COUNTA($M$2:$M$120)&lt;ROW(M4),"",INDEX($Y$1:$Y$120,SMALL(IF($M$2:$M$120&lt;&gt;"",ROW($M$2:$M$120)),ROW(M4))))</f>
        <v>#NUM!</v>
      </c>
      <c r="Z144" s="13" t="e">
        <f t="array" ref="Z144">IF(COUNTA($M$2:$M$120)&lt;ROW(M4),"",INDEX($Z$1:$Z$120,SMALL(IF($M$2:$M$120&lt;&gt;"",ROW($M$2:$M$120)),ROW(M4))))</f>
        <v>#NUM!</v>
      </c>
      <c r="AA144" s="13" t="e">
        <f t="array" ref="AA144">IF(COUNTA($M$2:$M$120)&lt;ROW(M4),"",INDEX($AA$1:$AA$120,SMALL(IF($M$2:$M$120&lt;&gt;"",ROW($M$2:$M$120)),ROW(M4))))</f>
        <v>#NUM!</v>
      </c>
      <c r="AB144" s="13" t="e">
        <f t="array" ref="AB144">IF(COUNTA($M$2:$M$120)&lt;ROW(M4),"",INDEX($AB$1:$AB$120,SMALL(IF($M$2:$M$120&lt;&gt;"",ROW($M$2:$M$120)),ROW(M4))))</f>
        <v>#NUM!</v>
      </c>
      <c r="AC144" s="13" t="e">
        <f t="array" ref="AC144">IF(COUNTA($M$2:$M$120)&lt;ROW(M4),"",INDEX($AC$1:$AC$120,SMALL(IF($M$2:$M$120&lt;&gt;"",ROW($M$2:$M$120)),ROW(M4))))</f>
        <v>#NUM!</v>
      </c>
      <c r="AD144" s="13" t="e">
        <f t="array" ref="AD144">IF(COUNTA($M$2:$M$120)&lt;ROW(M4),"",INDEX($AD$1:$AD$120,SMALL(IF($M$2:$M$120&lt;&gt;"",ROW($M$2:$M$120)),ROW(M4))))</f>
        <v>#NUM!</v>
      </c>
      <c r="AE144" s="13" t="e">
        <f t="array" ref="AE144">IF(COUNTA($M$2:$M$120)&lt;ROW(M4),"",INDEX($AE$1:$AE$120,SMALL(IF($M$2:$M$120&lt;&gt;"",ROW($M$2:$M$120)),ROW(M4))))</f>
        <v>#NUM!</v>
      </c>
      <c r="AF144" s="13" t="e">
        <f t="array" ref="AF144">IF(COUNTA($M$2:$M$120)&lt;ROW(M4),"",INDEX($AF$1:$AF$120,SMALL(IF($M$2:$M$120&lt;&gt;"",ROW($M$2:$M$120)),ROW(M4))))</f>
        <v>#NUM!</v>
      </c>
      <c r="AG144" s="13" t="e">
        <f t="array" ref="AG144">IF(COUNTA($M$2:$M$120)&lt;ROW(M4),"",INDEX($AG$1:$AG$120,SMALL(IF($M$2:$M$120&lt;&gt;"",ROW($M$2:$M$120)),ROW(M4))))</f>
        <v>#NUM!</v>
      </c>
      <c r="AH144" s="13" t="e">
        <f t="array" ref="AH144">IF(COUNTA($M$2:$M$120)&lt;ROW(M4),"",INDEX($AH$1:$AH$120,SMALL(IF($M$2:$M$120&lt;&gt;"",ROW($M$2:$M$120)),ROW(M4))))</f>
        <v>#NUM!</v>
      </c>
      <c r="AI144" s="13" t="e">
        <f t="array" ref="AI144">IF(COUNTA($M$2:$M$120)&lt;ROW(M4),"",INDEX($AI$1:$AI$120,SMALL(IF($M$2:$M$120&lt;&gt;"",ROW($M$2:$M$120)),ROW(M4))))</f>
        <v>#NUM!</v>
      </c>
      <c r="AJ144" s="13" t="e">
        <f t="array" ref="AJ144">IF(COUNTA($M$2:$M$120)&lt;ROW(M4),"",INDEX($AJ$1:$AJ$120,SMALL(IF($M$2:$M$120&lt;&gt;"",ROW($M$2:$M$120)),ROW(M4))))</f>
        <v>#NUM!</v>
      </c>
      <c r="AK144" s="13" t="e">
        <f t="array" ref="AK144">IF(COUNTA($M$2:$M$120)&lt;ROW(M4),"",INDEX($AK$1:$AK$120,SMALL(IF($M$2:$M$120&lt;&gt;"",ROW($M$2:$M$120)),ROW(M4))))</f>
        <v>#NUM!</v>
      </c>
      <c r="AL144" s="13" t="e">
        <f t="array" ref="AL144">IF(COUNTA($M$2:$M$120)&lt;ROW(M4),"",INDEX($AL$1:$AL$120,SMALL(IF($M$2:$M$120&lt;&gt;"",ROW($M$2:$M$120)),ROW(M4))))</f>
        <v>#NUM!</v>
      </c>
      <c r="AM144" s="13" t="e">
        <f t="array" ref="AM144">IF(COUNTA($M$2:$M$120)&lt;ROW(M4),"",INDEX($AM$1:$AM$120,SMALL(IF($M$2:$M$120&lt;&gt;"",ROW($M$2:$M$120)),ROW(M4))))</f>
        <v>#NUM!</v>
      </c>
      <c r="AN144" s="13" t="e">
        <f t="array" ref="AN144">IF(COUNTA($M$2:$M$120)&lt;ROW(M4),"",INDEX($AN$1:$AN$120,SMALL(IF($M$2:$M$120&lt;&gt;"",ROW($M$2:$M$120)),ROW(M4))))</f>
        <v>#NUM!</v>
      </c>
      <c r="AO144" s="13" t="e">
        <f t="array" ref="AO144">IF(COUNTA($M$2:$M$120)&lt;ROW(M4),"",INDEX($AO$1:$AO$120,SMALL(IF($M$2:$M$120&lt;&gt;"",ROW($M$2:$M$120)),ROW(M4))))</f>
        <v>#NUM!</v>
      </c>
      <c r="AP144" s="13" t="e">
        <f t="array" ref="AP144">IF(COUNTA($M$2:$M$120)&lt;ROW(M4),"",INDEX($AP$1:$AP$120,SMALL(IF($M$2:$M$120&lt;&gt;"",ROW($M$2:$M$120)),ROW(M4))))</f>
        <v>#NUM!</v>
      </c>
      <c r="AQ144" s="13" t="e">
        <f t="array" ref="AQ144">IF(COUNTA($M$2:$M$120)&lt;ROW(M4),"",INDEX($AQ$1:$AQ$120,SMALL(IF($M$2:$M$120&lt;&gt;"",ROW($M$2:$M$120)),ROW(M4))))</f>
        <v>#NUM!</v>
      </c>
      <c r="AR144" s="13" t="e">
        <f t="array" ref="AR144">IF(COUNTA($M$2:$M$120)&lt;ROW(M4),"",INDEX($AR$1:$AR$120,SMALL(IF($M$2:$M$120&lt;&gt;"",ROW($M$2:$M$120)),ROW(M4))))</f>
        <v>#NUM!</v>
      </c>
      <c r="AS144" s="13" t="e">
        <f t="array" ref="AS144">IF(COUNTA($M$2:$M$120)&lt;ROW(N4),"",INDEX($AS$1:$AS$120,SMALL(IF($M$2:$M$120&lt;&gt;"",ROW($M$2:$M$120)),ROW(N4))))</f>
        <v>#NUM!</v>
      </c>
    </row>
    <row r="145" spans="11:45" ht="12.75" customHeight="1" x14ac:dyDescent="0.15">
      <c r="K145" s="13" t="e">
        <f t="array" ref="K145">IF(COUNTA($M$2:$M$120)&lt;ROW(M5),"",INDEX($K$1:$K$120,SMALL(IF($M$2:$M$120&lt;&gt;"",ROW($M$2:$M$120)),ROW(M5))))</f>
        <v>#NUM!</v>
      </c>
      <c r="L145" s="13" t="e">
        <f t="array" ref="L145">IF(COUNTA($M$2:$M$120)&lt;ROW(M5),"",INDEX($L$1:$L$120,SMALL(IF($M$2:$M$120&lt;&gt;"",ROW($M$2:$M$120)),ROW(M5))))</f>
        <v>#NUM!</v>
      </c>
      <c r="M145" s="13" t="e">
        <f t="array" ref="M145">IF(COUNTA($M$2:$M$120)&lt;ROW(M5),"",INDEX($M$1:$M$120,SMALL(IF($M$2:$M$120&lt;&gt;"",ROW($M$2:$M$120)),ROW(M5))))</f>
        <v>#NUM!</v>
      </c>
      <c r="R145" s="13" t="e">
        <f t="array" ref="R145">IF(COUNTA($M$2:$M$120)&lt;ROW(M5),"",INDEX($R$1:$R$120,SMALL(IF($M$2:$M$120&lt;&gt;"",ROW($M$2:$M$120)),ROW(M5))))</f>
        <v>#NUM!</v>
      </c>
      <c r="S145" s="13" t="e">
        <f t="array" ref="S145">IF(COUNTA($M$2:$M$120)&lt;ROW(N5),"",INDEX($S$1:$S$120,SMALL(IF($M$2:$M$120&lt;&gt;"",ROW($M$2:$M$120)),ROW(N5))))</f>
        <v>#NUM!</v>
      </c>
      <c r="T145" s="13" t="e">
        <f t="array" ref="T145">IF(COUNTA($M$2:$M$120)&lt;ROW(M5),"",INDEX($T$1:$T$120,SMALL(IF($M$2:$M$120&lt;&gt;"",ROW($M$2:$M$120)),ROW(M5))))</f>
        <v>#NUM!</v>
      </c>
      <c r="U145" s="13" t="e">
        <f t="array" ref="U145">IF(COUNTA($M$2:$M$120)&lt;ROW(M5),"",INDEX($U$1:$U$120,SMALL(IF($M$2:$M$120&lt;&gt;"",ROW($M$2:$M$120)),ROW(M5))))</f>
        <v>#NUM!</v>
      </c>
      <c r="V145" s="13" t="e">
        <f t="array" ref="V145">IF(COUNTA($M$2:$M$120)&lt;ROW(M5),"",INDEX($V$1:$V$120,SMALL(IF($M$2:$M$120&lt;&gt;"",ROW($M$2:$M$120)),ROW(M5))))</f>
        <v>#NUM!</v>
      </c>
      <c r="W145" s="13" t="e">
        <f t="array" ref="W145">IF(COUNTA($M$2:$M$120)&lt;ROW(M5),"",INDEX($W$1:$W$120,SMALL(IF($M$2:$M$120&lt;&gt;"",ROW($M$2:$M$120)),ROW(M5))))</f>
        <v>#NUM!</v>
      </c>
      <c r="X145" s="13" t="e">
        <f t="array" ref="X145">IF(COUNTA($M$2:$M$120)&lt;ROW(M5),"",INDEX($X$1:$X$120,SMALL(IF($M$2:$M$120&lt;&gt;"",ROW($M$2:$M$120)),ROW(M5))))</f>
        <v>#NUM!</v>
      </c>
      <c r="Y145" s="13" t="e">
        <f t="array" ref="Y145">IF(COUNTA($M$2:$M$120)&lt;ROW(M5),"",INDEX($Y$1:$Y$120,SMALL(IF($M$2:$M$120&lt;&gt;"",ROW($M$2:$M$120)),ROW(M5))))</f>
        <v>#NUM!</v>
      </c>
      <c r="Z145" s="13" t="e">
        <f t="array" ref="Z145">IF(COUNTA($M$2:$M$120)&lt;ROW(M5),"",INDEX($Z$1:$Z$120,SMALL(IF($M$2:$M$120&lt;&gt;"",ROW($M$2:$M$120)),ROW(M5))))</f>
        <v>#NUM!</v>
      </c>
      <c r="AA145" s="13" t="e">
        <f t="array" ref="AA145">IF(COUNTA($M$2:$M$120)&lt;ROW(M5),"",INDEX($AA$1:$AA$120,SMALL(IF($M$2:$M$120&lt;&gt;"",ROW($M$2:$M$120)),ROW(M5))))</f>
        <v>#NUM!</v>
      </c>
      <c r="AB145" s="13" t="e">
        <f t="array" ref="AB145">IF(COUNTA($M$2:$M$120)&lt;ROW(M5),"",INDEX($AB$1:$AB$120,SMALL(IF($M$2:$M$120&lt;&gt;"",ROW($M$2:$M$120)),ROW(M5))))</f>
        <v>#NUM!</v>
      </c>
      <c r="AC145" s="13" t="e">
        <f t="array" ref="AC145">IF(COUNTA($M$2:$M$120)&lt;ROW(M5),"",INDEX($AC$1:$AC$120,SMALL(IF($M$2:$M$120&lt;&gt;"",ROW($M$2:$M$120)),ROW(M5))))</f>
        <v>#NUM!</v>
      </c>
      <c r="AD145" s="13" t="e">
        <f t="array" ref="AD145">IF(COUNTA($M$2:$M$120)&lt;ROW(M5),"",INDEX($AD$1:$AD$120,SMALL(IF($M$2:$M$120&lt;&gt;"",ROW($M$2:$M$120)),ROW(M5))))</f>
        <v>#NUM!</v>
      </c>
      <c r="AE145" s="13" t="e">
        <f t="array" ref="AE145">IF(COUNTA($M$2:$M$120)&lt;ROW(M5),"",INDEX($AE$1:$AE$120,SMALL(IF($M$2:$M$120&lt;&gt;"",ROW($M$2:$M$120)),ROW(M5))))</f>
        <v>#NUM!</v>
      </c>
      <c r="AF145" s="13" t="e">
        <f t="array" ref="AF145">IF(COUNTA($M$2:$M$120)&lt;ROW(M5),"",INDEX($AF$1:$AF$120,SMALL(IF($M$2:$M$120&lt;&gt;"",ROW($M$2:$M$120)),ROW(M5))))</f>
        <v>#NUM!</v>
      </c>
      <c r="AG145" s="13" t="e">
        <f t="array" ref="AG145">IF(COUNTA($M$2:$M$120)&lt;ROW(M5),"",INDEX($AG$1:$AG$120,SMALL(IF($M$2:$M$120&lt;&gt;"",ROW($M$2:$M$120)),ROW(M5))))</f>
        <v>#NUM!</v>
      </c>
      <c r="AH145" s="13" t="e">
        <f t="array" ref="AH145">IF(COUNTA($M$2:$M$120)&lt;ROW(M5),"",INDEX($AH$1:$AH$120,SMALL(IF($M$2:$M$120&lt;&gt;"",ROW($M$2:$M$120)),ROW(M5))))</f>
        <v>#NUM!</v>
      </c>
      <c r="AI145" s="13" t="e">
        <f t="array" ref="AI145">IF(COUNTA($M$2:$M$120)&lt;ROW(M5),"",INDEX($AI$1:$AI$120,SMALL(IF($M$2:$M$120&lt;&gt;"",ROW($M$2:$M$120)),ROW(M5))))</f>
        <v>#NUM!</v>
      </c>
      <c r="AJ145" s="13" t="e">
        <f t="array" ref="AJ145">IF(COUNTA($M$2:$M$120)&lt;ROW(M5),"",INDEX($AJ$1:$AJ$120,SMALL(IF($M$2:$M$120&lt;&gt;"",ROW($M$2:$M$120)),ROW(M5))))</f>
        <v>#NUM!</v>
      </c>
      <c r="AK145" s="13" t="e">
        <f t="array" ref="AK145">IF(COUNTA($M$2:$M$120)&lt;ROW(M5),"",INDEX($AK$1:$AK$120,SMALL(IF($M$2:$M$120&lt;&gt;"",ROW($M$2:$M$120)),ROW(M5))))</f>
        <v>#NUM!</v>
      </c>
      <c r="AL145" s="13" t="e">
        <f t="array" ref="AL145">IF(COUNTA($M$2:$M$120)&lt;ROW(M5),"",INDEX($AL$1:$AL$120,SMALL(IF($M$2:$M$120&lt;&gt;"",ROW($M$2:$M$120)),ROW(M5))))</f>
        <v>#NUM!</v>
      </c>
      <c r="AM145" s="13" t="e">
        <f t="array" ref="AM145">IF(COUNTA($M$2:$M$120)&lt;ROW(M5),"",INDEX($AM$1:$AM$120,SMALL(IF($M$2:$M$120&lt;&gt;"",ROW($M$2:$M$120)),ROW(M5))))</f>
        <v>#NUM!</v>
      </c>
      <c r="AN145" s="13" t="e">
        <f t="array" ref="AN145">IF(COUNTA($M$2:$M$120)&lt;ROW(M5),"",INDEX($AN$1:$AN$120,SMALL(IF($M$2:$M$120&lt;&gt;"",ROW($M$2:$M$120)),ROW(M5))))</f>
        <v>#NUM!</v>
      </c>
      <c r="AO145" s="13" t="e">
        <f t="array" ref="AO145">IF(COUNTA($M$2:$M$120)&lt;ROW(M5),"",INDEX($AO$1:$AO$120,SMALL(IF($M$2:$M$120&lt;&gt;"",ROW($M$2:$M$120)),ROW(M5))))</f>
        <v>#NUM!</v>
      </c>
      <c r="AP145" s="13" t="e">
        <f t="array" ref="AP145">IF(COUNTA($M$2:$M$120)&lt;ROW(M5),"",INDEX($AP$1:$AP$120,SMALL(IF($M$2:$M$120&lt;&gt;"",ROW($M$2:$M$120)),ROW(M5))))</f>
        <v>#NUM!</v>
      </c>
      <c r="AQ145" s="13" t="e">
        <f t="array" ref="AQ145">IF(COUNTA($M$2:$M$120)&lt;ROW(M5),"",INDEX($AQ$1:$AQ$120,SMALL(IF($M$2:$M$120&lt;&gt;"",ROW($M$2:$M$120)),ROW(M5))))</f>
        <v>#NUM!</v>
      </c>
      <c r="AR145" s="13" t="e">
        <f t="array" ref="AR145">IF(COUNTA($M$2:$M$120)&lt;ROW(M5),"",INDEX($AR$1:$AR$120,SMALL(IF($M$2:$M$120&lt;&gt;"",ROW($M$2:$M$120)),ROW(M5))))</f>
        <v>#NUM!</v>
      </c>
      <c r="AS145" s="13" t="e">
        <f t="array" ref="AS145">IF(COUNTA($M$2:$M$120)&lt;ROW(N5),"",INDEX($AS$1:$AS$120,SMALL(IF($M$2:$M$120&lt;&gt;"",ROW($M$2:$M$120)),ROW(N5))))</f>
        <v>#NUM!</v>
      </c>
    </row>
    <row r="146" spans="11:45" ht="12.75" customHeight="1" x14ac:dyDescent="0.15">
      <c r="K146" s="13" t="e">
        <f t="array" ref="K146">IF(COUNTA($M$2:$M$120)&lt;ROW(M6),"",INDEX($K$1:$K$120,SMALL(IF($M$2:$M$120&lt;&gt;"",ROW($M$2:$M$120)),ROW(M6))))</f>
        <v>#NUM!</v>
      </c>
      <c r="L146" s="13" t="e">
        <f t="array" ref="L146">IF(COUNTA($M$2:$M$120)&lt;ROW(M6),"",INDEX($L$1:$L$120,SMALL(IF($M$2:$M$120&lt;&gt;"",ROW($M$2:$M$120)),ROW(M6))))</f>
        <v>#NUM!</v>
      </c>
      <c r="M146" s="13" t="e">
        <f t="array" ref="M146">IF(COUNTA($M$2:$M$120)&lt;ROW(M6),"",INDEX($M$1:$M$120,SMALL(IF($M$2:$M$120&lt;&gt;"",ROW($M$2:$M$120)),ROW(M6))))</f>
        <v>#NUM!</v>
      </c>
      <c r="R146" s="13" t="e">
        <f t="array" ref="R146">IF(COUNTA($M$2:$M$120)&lt;ROW(M6),"",INDEX($R$1:$R$120,SMALL(IF($M$2:$M$120&lt;&gt;"",ROW($M$2:$M$120)),ROW(M6))))</f>
        <v>#NUM!</v>
      </c>
      <c r="S146" s="13" t="e">
        <f t="array" ref="S146">IF(COUNTA($M$2:$M$120)&lt;ROW(N6),"",INDEX($S$1:$S$120,SMALL(IF($M$2:$M$120&lt;&gt;"",ROW($M$2:$M$120)),ROW(N6))))</f>
        <v>#NUM!</v>
      </c>
      <c r="T146" s="13" t="e">
        <f t="array" ref="T146">IF(COUNTA($M$2:$M$120)&lt;ROW(M6),"",INDEX($T$1:$T$120,SMALL(IF($M$2:$M$120&lt;&gt;"",ROW($M$2:$M$120)),ROW(M6))))</f>
        <v>#NUM!</v>
      </c>
      <c r="U146" s="13" t="e">
        <f t="array" ref="U146">IF(COUNTA($M$2:$M$120)&lt;ROW(M6),"",INDEX($U$1:$U$120,SMALL(IF($M$2:$M$120&lt;&gt;"",ROW($M$2:$M$120)),ROW(M6))))</f>
        <v>#NUM!</v>
      </c>
      <c r="V146" s="13" t="e">
        <f t="array" ref="V146">IF(COUNTA($M$2:$M$120)&lt;ROW(M6),"",INDEX($V$1:$V$120,SMALL(IF($M$2:$M$120&lt;&gt;"",ROW($M$2:$M$120)),ROW(M6))))</f>
        <v>#NUM!</v>
      </c>
      <c r="W146" s="13" t="e">
        <f t="array" ref="W146">IF(COUNTA($M$2:$M$120)&lt;ROW(M6),"",INDEX($W$1:$W$120,SMALL(IF($M$2:$M$120&lt;&gt;"",ROW($M$2:$M$120)),ROW(M6))))</f>
        <v>#NUM!</v>
      </c>
      <c r="X146" s="13" t="e">
        <f t="array" ref="X146">IF(COUNTA($M$2:$M$120)&lt;ROW(M6),"",INDEX($X$1:$X$120,SMALL(IF($M$2:$M$120&lt;&gt;"",ROW($M$2:$M$120)),ROW(M6))))</f>
        <v>#NUM!</v>
      </c>
      <c r="Y146" s="13" t="e">
        <f t="array" ref="Y146">IF(COUNTA($M$2:$M$120)&lt;ROW(M6),"",INDEX($Y$1:$Y$120,SMALL(IF($M$2:$M$120&lt;&gt;"",ROW($M$2:$M$120)),ROW(M6))))</f>
        <v>#NUM!</v>
      </c>
      <c r="Z146" s="13" t="e">
        <f t="array" ref="Z146">IF(COUNTA($M$2:$M$120)&lt;ROW(M6),"",INDEX($Z$1:$Z$120,SMALL(IF($M$2:$M$120&lt;&gt;"",ROW($M$2:$M$120)),ROW(M6))))</f>
        <v>#NUM!</v>
      </c>
      <c r="AA146" s="13" t="e">
        <f t="array" ref="AA146">IF(COUNTA($M$2:$M$120)&lt;ROW(M6),"",INDEX($AA$1:$AA$120,SMALL(IF($M$2:$M$120&lt;&gt;"",ROW($M$2:$M$120)),ROW(M6))))</f>
        <v>#NUM!</v>
      </c>
      <c r="AB146" s="13" t="e">
        <f t="array" ref="AB146">IF(COUNTA($M$2:$M$120)&lt;ROW(M6),"",INDEX($AB$1:$AB$120,SMALL(IF($M$2:$M$120&lt;&gt;"",ROW($M$2:$M$120)),ROW(M6))))</f>
        <v>#NUM!</v>
      </c>
      <c r="AC146" s="13" t="e">
        <f t="array" ref="AC146">IF(COUNTA($M$2:$M$120)&lt;ROW(M6),"",INDEX($AC$1:$AC$120,SMALL(IF($M$2:$M$120&lt;&gt;"",ROW($M$2:$M$120)),ROW(M6))))</f>
        <v>#NUM!</v>
      </c>
      <c r="AD146" s="13" t="e">
        <f t="array" ref="AD146">IF(COUNTA($M$2:$M$120)&lt;ROW(M6),"",INDEX($AD$1:$AD$120,SMALL(IF($M$2:$M$120&lt;&gt;"",ROW($M$2:$M$120)),ROW(M6))))</f>
        <v>#NUM!</v>
      </c>
      <c r="AE146" s="13" t="e">
        <f t="array" ref="AE146">IF(COUNTA($M$2:$M$120)&lt;ROW(M6),"",INDEX($AE$1:$AE$120,SMALL(IF($M$2:$M$120&lt;&gt;"",ROW($M$2:$M$120)),ROW(M6))))</f>
        <v>#NUM!</v>
      </c>
      <c r="AF146" s="13" t="e">
        <f t="array" ref="AF146">IF(COUNTA($M$2:$M$120)&lt;ROW(M6),"",INDEX($AF$1:$AF$120,SMALL(IF($M$2:$M$120&lt;&gt;"",ROW($M$2:$M$120)),ROW(M6))))</f>
        <v>#NUM!</v>
      </c>
      <c r="AG146" s="13" t="e">
        <f t="array" ref="AG146">IF(COUNTA($M$2:$M$120)&lt;ROW(M6),"",INDEX($AG$1:$AG$120,SMALL(IF($M$2:$M$120&lt;&gt;"",ROW($M$2:$M$120)),ROW(M6))))</f>
        <v>#NUM!</v>
      </c>
      <c r="AH146" s="13" t="e">
        <f t="array" ref="AH146">IF(COUNTA($M$2:$M$120)&lt;ROW(M6),"",INDEX($AH$1:$AH$120,SMALL(IF($M$2:$M$120&lt;&gt;"",ROW($M$2:$M$120)),ROW(M6))))</f>
        <v>#NUM!</v>
      </c>
      <c r="AI146" s="13" t="e">
        <f t="array" ref="AI146">IF(COUNTA($M$2:$M$120)&lt;ROW(M6),"",INDEX($AI$1:$AI$120,SMALL(IF($M$2:$M$120&lt;&gt;"",ROW($M$2:$M$120)),ROW(M6))))</f>
        <v>#NUM!</v>
      </c>
      <c r="AJ146" s="13" t="e">
        <f t="array" ref="AJ146">IF(COUNTA($M$2:$M$120)&lt;ROW(M6),"",INDEX($AJ$1:$AJ$120,SMALL(IF($M$2:$M$120&lt;&gt;"",ROW($M$2:$M$120)),ROW(M6))))</f>
        <v>#NUM!</v>
      </c>
      <c r="AK146" s="13" t="e">
        <f t="array" ref="AK146">IF(COUNTA($M$2:$M$120)&lt;ROW(M6),"",INDEX($AK$1:$AK$120,SMALL(IF($M$2:$M$120&lt;&gt;"",ROW($M$2:$M$120)),ROW(M6))))</f>
        <v>#NUM!</v>
      </c>
      <c r="AL146" s="13" t="e">
        <f t="array" ref="AL146">IF(COUNTA($M$2:$M$120)&lt;ROW(M6),"",INDEX($AL$1:$AL$120,SMALL(IF($M$2:$M$120&lt;&gt;"",ROW($M$2:$M$120)),ROW(M6))))</f>
        <v>#NUM!</v>
      </c>
      <c r="AM146" s="13" t="e">
        <f t="array" ref="AM146">IF(COUNTA($M$2:$M$120)&lt;ROW(M6),"",INDEX($AM$1:$AM$120,SMALL(IF($M$2:$M$120&lt;&gt;"",ROW($M$2:$M$120)),ROW(M6))))</f>
        <v>#NUM!</v>
      </c>
      <c r="AN146" s="13" t="e">
        <f t="array" ref="AN146">IF(COUNTA($M$2:$M$120)&lt;ROW(M6),"",INDEX($AN$1:$AN$120,SMALL(IF($M$2:$M$120&lt;&gt;"",ROW($M$2:$M$120)),ROW(M6))))</f>
        <v>#NUM!</v>
      </c>
      <c r="AO146" s="13" t="e">
        <f t="array" ref="AO146">IF(COUNTA($M$2:$M$120)&lt;ROW(M6),"",INDEX($AO$1:$AO$120,SMALL(IF($M$2:$M$120&lt;&gt;"",ROW($M$2:$M$120)),ROW(M6))))</f>
        <v>#NUM!</v>
      </c>
      <c r="AP146" s="13" t="e">
        <f t="array" ref="AP146">IF(COUNTA($M$2:$M$120)&lt;ROW(M6),"",INDEX($AP$1:$AP$120,SMALL(IF($M$2:$M$120&lt;&gt;"",ROW($M$2:$M$120)),ROW(M6))))</f>
        <v>#NUM!</v>
      </c>
      <c r="AQ146" s="13" t="e">
        <f t="array" ref="AQ146">IF(COUNTA($M$2:$M$120)&lt;ROW(M6),"",INDEX($AQ$1:$AQ$120,SMALL(IF($M$2:$M$120&lt;&gt;"",ROW($M$2:$M$120)),ROW(M6))))</f>
        <v>#NUM!</v>
      </c>
      <c r="AR146" s="13" t="e">
        <f t="array" ref="AR146">IF(COUNTA($M$2:$M$120)&lt;ROW(M6),"",INDEX($AR$1:$AR$120,SMALL(IF($M$2:$M$120&lt;&gt;"",ROW($M$2:$M$120)),ROW(M6))))</f>
        <v>#NUM!</v>
      </c>
      <c r="AS146" s="13" t="e">
        <f t="array" ref="AS146">IF(COUNTA($M$2:$M$120)&lt;ROW(N6),"",INDEX($AS$1:$AS$120,SMALL(IF($M$2:$M$120&lt;&gt;"",ROW($M$2:$M$120)),ROW(N6))))</f>
        <v>#NUM!</v>
      </c>
    </row>
    <row r="147" spans="11:45" ht="12.75" customHeight="1" x14ac:dyDescent="0.15">
      <c r="K147" s="13" t="e">
        <f t="array" ref="K147">IF(COUNTA($M$2:$M$120)&lt;ROW(M7),"",INDEX($K$1:$K$120,SMALL(IF($M$2:$M$120&lt;&gt;"",ROW($M$2:$M$120)),ROW(M7))))</f>
        <v>#NUM!</v>
      </c>
      <c r="L147" s="13" t="e">
        <f t="array" ref="L147">IF(COUNTA($M$2:$M$120)&lt;ROW(M7),"",INDEX($L$1:$L$120,SMALL(IF($M$2:$M$120&lt;&gt;"",ROW($M$2:$M$120)),ROW(M7))))</f>
        <v>#NUM!</v>
      </c>
      <c r="M147" s="13" t="e">
        <f t="array" ref="M147">IF(COUNTA($M$2:$M$120)&lt;ROW(M7),"",INDEX($M$1:$M$120,SMALL(IF($M$2:$M$120&lt;&gt;"",ROW($M$2:$M$120)),ROW(M7))))</f>
        <v>#NUM!</v>
      </c>
      <c r="R147" s="13" t="e">
        <f t="array" ref="R147">IF(COUNTA($M$2:$M$120)&lt;ROW(M7),"",INDEX($R$1:$R$120,SMALL(IF($M$2:$M$120&lt;&gt;"",ROW($M$2:$M$120)),ROW(M7))))</f>
        <v>#NUM!</v>
      </c>
      <c r="S147" s="13" t="e">
        <f t="array" ref="S147">IF(COUNTA($M$2:$M$120)&lt;ROW(N7),"",INDEX($S$1:$S$120,SMALL(IF($M$2:$M$120&lt;&gt;"",ROW($M$2:$M$120)),ROW(N7))))</f>
        <v>#NUM!</v>
      </c>
      <c r="T147" s="13" t="e">
        <f t="array" ref="T147">IF(COUNTA($M$2:$M$120)&lt;ROW(M7),"",INDEX($T$1:$T$120,SMALL(IF($M$2:$M$120&lt;&gt;"",ROW($M$2:$M$120)),ROW(M7))))</f>
        <v>#NUM!</v>
      </c>
      <c r="U147" s="13" t="e">
        <f t="array" ref="U147">IF(COUNTA($M$2:$M$120)&lt;ROW(M7),"",INDEX($U$1:$U$120,SMALL(IF($M$2:$M$120&lt;&gt;"",ROW($M$2:$M$120)),ROW(M7))))</f>
        <v>#NUM!</v>
      </c>
      <c r="V147" s="13" t="e">
        <f t="array" ref="V147">IF(COUNTA($M$2:$M$120)&lt;ROW(M7),"",INDEX($V$1:$V$120,SMALL(IF($M$2:$M$120&lt;&gt;"",ROW($M$2:$M$120)),ROW(M7))))</f>
        <v>#NUM!</v>
      </c>
      <c r="W147" s="13" t="e">
        <f t="array" ref="W147">IF(COUNTA($M$2:$M$120)&lt;ROW(M7),"",INDEX($W$1:$W$120,SMALL(IF($M$2:$M$120&lt;&gt;"",ROW($M$2:$M$120)),ROW(M7))))</f>
        <v>#NUM!</v>
      </c>
      <c r="X147" s="13" t="e">
        <f t="array" ref="X147">IF(COUNTA($M$2:$M$120)&lt;ROW(M7),"",INDEX($X$1:$X$120,SMALL(IF($M$2:$M$120&lt;&gt;"",ROW($M$2:$M$120)),ROW(M7))))</f>
        <v>#NUM!</v>
      </c>
      <c r="Y147" s="13" t="e">
        <f t="array" ref="Y147">IF(COUNTA($M$2:$M$120)&lt;ROW(M7),"",INDEX($Y$1:$Y$120,SMALL(IF($M$2:$M$120&lt;&gt;"",ROW($M$2:$M$120)),ROW(M7))))</f>
        <v>#NUM!</v>
      </c>
      <c r="Z147" s="13" t="e">
        <f t="array" ref="Z147">IF(COUNTA($M$2:$M$120)&lt;ROW(M7),"",INDEX($Z$1:$Z$120,SMALL(IF($M$2:$M$120&lt;&gt;"",ROW($M$2:$M$120)),ROW(M7))))</f>
        <v>#NUM!</v>
      </c>
      <c r="AA147" s="13" t="e">
        <f t="array" ref="AA147">IF(COUNTA($M$2:$M$120)&lt;ROW(M7),"",INDEX($AA$1:$AA$120,SMALL(IF($M$2:$M$120&lt;&gt;"",ROW($M$2:$M$120)),ROW(M7))))</f>
        <v>#NUM!</v>
      </c>
      <c r="AB147" s="13" t="e">
        <f t="array" ref="AB147">IF(COUNTA($M$2:$M$120)&lt;ROW(M7),"",INDEX($AB$1:$AB$120,SMALL(IF($M$2:$M$120&lt;&gt;"",ROW($M$2:$M$120)),ROW(M7))))</f>
        <v>#NUM!</v>
      </c>
      <c r="AC147" s="13" t="e">
        <f t="array" ref="AC147">IF(COUNTA($M$2:$M$120)&lt;ROW(M7),"",INDEX($AC$1:$AC$120,SMALL(IF($M$2:$M$120&lt;&gt;"",ROW($M$2:$M$120)),ROW(M7))))</f>
        <v>#NUM!</v>
      </c>
      <c r="AD147" s="13" t="e">
        <f t="array" ref="AD147">IF(COUNTA($M$2:$M$120)&lt;ROW(M7),"",INDEX($AD$1:$AD$120,SMALL(IF($M$2:$M$120&lt;&gt;"",ROW($M$2:$M$120)),ROW(M7))))</f>
        <v>#NUM!</v>
      </c>
      <c r="AE147" s="13" t="e">
        <f t="array" ref="AE147">IF(COUNTA($M$2:$M$120)&lt;ROW(M7),"",INDEX($AE$1:$AE$120,SMALL(IF($M$2:$M$120&lt;&gt;"",ROW($M$2:$M$120)),ROW(M7))))</f>
        <v>#NUM!</v>
      </c>
      <c r="AF147" s="13" t="e">
        <f t="array" ref="AF147">IF(COUNTA($M$2:$M$120)&lt;ROW(M7),"",INDEX($AF$1:$AF$120,SMALL(IF($M$2:$M$120&lt;&gt;"",ROW($M$2:$M$120)),ROW(M7))))</f>
        <v>#NUM!</v>
      </c>
      <c r="AG147" s="13" t="e">
        <f t="array" ref="AG147">IF(COUNTA($M$2:$M$120)&lt;ROW(M7),"",INDEX($AG$1:$AG$120,SMALL(IF($M$2:$M$120&lt;&gt;"",ROW($M$2:$M$120)),ROW(M7))))</f>
        <v>#NUM!</v>
      </c>
      <c r="AH147" s="13" t="e">
        <f t="array" ref="AH147">IF(COUNTA($M$2:$M$120)&lt;ROW(M7),"",INDEX($AH$1:$AH$120,SMALL(IF($M$2:$M$120&lt;&gt;"",ROW($M$2:$M$120)),ROW(M7))))</f>
        <v>#NUM!</v>
      </c>
      <c r="AI147" s="13" t="e">
        <f t="array" ref="AI147">IF(COUNTA($M$2:$M$120)&lt;ROW(M7),"",INDEX($AI$1:$AI$120,SMALL(IF($M$2:$M$120&lt;&gt;"",ROW($M$2:$M$120)),ROW(M7))))</f>
        <v>#NUM!</v>
      </c>
      <c r="AJ147" s="13" t="e">
        <f t="array" ref="AJ147">IF(COUNTA($M$2:$M$120)&lt;ROW(M7),"",INDEX($AJ$1:$AJ$120,SMALL(IF($M$2:$M$120&lt;&gt;"",ROW($M$2:$M$120)),ROW(M7))))</f>
        <v>#NUM!</v>
      </c>
      <c r="AK147" s="13" t="e">
        <f t="array" ref="AK147">IF(COUNTA($M$2:$M$120)&lt;ROW(M7),"",INDEX($AK$1:$AK$120,SMALL(IF($M$2:$M$120&lt;&gt;"",ROW($M$2:$M$120)),ROW(M7))))</f>
        <v>#NUM!</v>
      </c>
      <c r="AL147" s="13" t="e">
        <f t="array" ref="AL147">IF(COUNTA($M$2:$M$120)&lt;ROW(M7),"",INDEX($AL$1:$AL$120,SMALL(IF($M$2:$M$120&lt;&gt;"",ROW($M$2:$M$120)),ROW(M7))))</f>
        <v>#NUM!</v>
      </c>
      <c r="AM147" s="13" t="e">
        <f t="array" ref="AM147">IF(COUNTA($M$2:$M$120)&lt;ROW(M7),"",INDEX($AM$1:$AM$120,SMALL(IF($M$2:$M$120&lt;&gt;"",ROW($M$2:$M$120)),ROW(M7))))</f>
        <v>#NUM!</v>
      </c>
      <c r="AN147" s="13" t="e">
        <f t="array" ref="AN147">IF(COUNTA($M$2:$M$120)&lt;ROW(M7),"",INDEX($AN$1:$AN$120,SMALL(IF($M$2:$M$120&lt;&gt;"",ROW($M$2:$M$120)),ROW(M7))))</f>
        <v>#NUM!</v>
      </c>
      <c r="AO147" s="13" t="e">
        <f t="array" ref="AO147">IF(COUNTA($M$2:$M$120)&lt;ROW(M7),"",INDEX($AO$1:$AO$120,SMALL(IF($M$2:$M$120&lt;&gt;"",ROW($M$2:$M$120)),ROW(M7))))</f>
        <v>#NUM!</v>
      </c>
      <c r="AP147" s="13" t="e">
        <f t="array" ref="AP147">IF(COUNTA($M$2:$M$120)&lt;ROW(M7),"",INDEX($AP$1:$AP$120,SMALL(IF($M$2:$M$120&lt;&gt;"",ROW($M$2:$M$120)),ROW(M7))))</f>
        <v>#NUM!</v>
      </c>
      <c r="AQ147" s="13" t="e">
        <f t="array" ref="AQ147">IF(COUNTA($M$2:$M$120)&lt;ROW(M7),"",INDEX($AQ$1:$AQ$120,SMALL(IF($M$2:$M$120&lt;&gt;"",ROW($M$2:$M$120)),ROW(M7))))</f>
        <v>#NUM!</v>
      </c>
      <c r="AR147" s="13" t="e">
        <f t="array" ref="AR147">IF(COUNTA($M$2:$M$120)&lt;ROW(M7),"",INDEX($AR$1:$AR$120,SMALL(IF($M$2:$M$120&lt;&gt;"",ROW($M$2:$M$120)),ROW(M7))))</f>
        <v>#NUM!</v>
      </c>
      <c r="AS147" s="13" t="e">
        <f t="array" ref="AS147">IF(COUNTA($M$2:$M$120)&lt;ROW(N7),"",INDEX($AS$1:$AS$120,SMALL(IF($M$2:$M$120&lt;&gt;"",ROW($M$2:$M$120)),ROW(N7))))</f>
        <v>#NUM!</v>
      </c>
    </row>
    <row r="148" spans="11:45" ht="12.75" customHeight="1" x14ac:dyDescent="0.15">
      <c r="K148" s="13" t="e">
        <f t="array" ref="K148">IF(COUNTA($M$2:$M$120)&lt;ROW(M8),"",INDEX($K$1:$K$120,SMALL(IF($M$2:$M$120&lt;&gt;"",ROW($M$2:$M$120)),ROW(M8))))</f>
        <v>#NUM!</v>
      </c>
      <c r="L148" s="13" t="e">
        <f t="array" ref="L148">IF(COUNTA($M$2:$M$120)&lt;ROW(M8),"",INDEX($L$1:$L$120,SMALL(IF($M$2:$M$120&lt;&gt;"",ROW($M$2:$M$120)),ROW(M8))))</f>
        <v>#NUM!</v>
      </c>
      <c r="M148" s="13" t="e">
        <f t="array" ref="M148">IF(COUNTA($M$2:$M$120)&lt;ROW(M8),"",INDEX($M$1:$M$120,SMALL(IF($M$2:$M$120&lt;&gt;"",ROW($M$2:$M$120)),ROW(M8))))</f>
        <v>#NUM!</v>
      </c>
      <c r="R148" s="13" t="e">
        <f t="array" ref="R148">IF(COUNTA($M$2:$M$120)&lt;ROW(M8),"",INDEX($R$1:$R$120,SMALL(IF($M$2:$M$120&lt;&gt;"",ROW($M$2:$M$120)),ROW(M8))))</f>
        <v>#NUM!</v>
      </c>
      <c r="S148" s="13" t="e">
        <f t="array" ref="S148">IF(COUNTA($M$2:$M$120)&lt;ROW(N8),"",INDEX($S$1:$S$120,SMALL(IF($M$2:$M$120&lt;&gt;"",ROW($M$2:$M$120)),ROW(N8))))</f>
        <v>#NUM!</v>
      </c>
      <c r="T148" s="13" t="e">
        <f t="array" ref="T148">IF(COUNTA($M$2:$M$120)&lt;ROW(M8),"",INDEX($T$1:$T$120,SMALL(IF($M$2:$M$120&lt;&gt;"",ROW($M$2:$M$120)),ROW(M8))))</f>
        <v>#NUM!</v>
      </c>
      <c r="U148" s="13" t="e">
        <f t="array" ref="U148">IF(COUNTA($M$2:$M$120)&lt;ROW(M8),"",INDEX($U$1:$U$120,SMALL(IF($M$2:$M$120&lt;&gt;"",ROW($M$2:$M$120)),ROW(M8))))</f>
        <v>#NUM!</v>
      </c>
      <c r="V148" s="13" t="e">
        <f t="array" ref="V148">IF(COUNTA($M$2:$M$120)&lt;ROW(M8),"",INDEX($V$1:$V$120,SMALL(IF($M$2:$M$120&lt;&gt;"",ROW($M$2:$M$120)),ROW(M8))))</f>
        <v>#NUM!</v>
      </c>
      <c r="W148" s="13" t="e">
        <f t="array" ref="W148">IF(COUNTA($M$2:$M$120)&lt;ROW(M8),"",INDEX($W$1:$W$120,SMALL(IF($M$2:$M$120&lt;&gt;"",ROW($M$2:$M$120)),ROW(M8))))</f>
        <v>#NUM!</v>
      </c>
      <c r="X148" s="13" t="e">
        <f t="array" ref="X148">IF(COUNTA($M$2:$M$120)&lt;ROW(M8),"",INDEX($X$1:$X$120,SMALL(IF($M$2:$M$120&lt;&gt;"",ROW($M$2:$M$120)),ROW(M8))))</f>
        <v>#NUM!</v>
      </c>
      <c r="Y148" s="13" t="e">
        <f t="array" ref="Y148">IF(COUNTA($M$2:$M$120)&lt;ROW(M8),"",INDEX($Y$1:$Y$120,SMALL(IF($M$2:$M$120&lt;&gt;"",ROW($M$2:$M$120)),ROW(M8))))</f>
        <v>#NUM!</v>
      </c>
      <c r="Z148" s="13" t="e">
        <f t="array" ref="Z148">IF(COUNTA($M$2:$M$120)&lt;ROW(M8),"",INDEX($Z$1:$Z$120,SMALL(IF($M$2:$M$120&lt;&gt;"",ROW($M$2:$M$120)),ROW(M8))))</f>
        <v>#NUM!</v>
      </c>
      <c r="AA148" s="13" t="e">
        <f t="array" ref="AA148">IF(COUNTA($M$2:$M$120)&lt;ROW(M8),"",INDEX($AA$1:$AA$120,SMALL(IF($M$2:$M$120&lt;&gt;"",ROW($M$2:$M$120)),ROW(M8))))</f>
        <v>#NUM!</v>
      </c>
      <c r="AB148" s="13" t="e">
        <f t="array" ref="AB148">IF(COUNTA($M$2:$M$120)&lt;ROW(M8),"",INDEX($AB$1:$AB$120,SMALL(IF($M$2:$M$120&lt;&gt;"",ROW($M$2:$M$120)),ROW(M8))))</f>
        <v>#NUM!</v>
      </c>
      <c r="AC148" s="13" t="e">
        <f t="array" ref="AC148">IF(COUNTA($M$2:$M$120)&lt;ROW(M8),"",INDEX($AC$1:$AC$120,SMALL(IF($M$2:$M$120&lt;&gt;"",ROW($M$2:$M$120)),ROW(M8))))</f>
        <v>#NUM!</v>
      </c>
      <c r="AD148" s="13" t="e">
        <f t="array" ref="AD148">IF(COUNTA($M$2:$M$120)&lt;ROW(M8),"",INDEX($AD$1:$AD$120,SMALL(IF($M$2:$M$120&lt;&gt;"",ROW($M$2:$M$120)),ROW(M8))))</f>
        <v>#NUM!</v>
      </c>
      <c r="AE148" s="13" t="e">
        <f t="array" ref="AE148">IF(COUNTA($M$2:$M$120)&lt;ROW(M8),"",INDEX($AE$1:$AE$120,SMALL(IF($M$2:$M$120&lt;&gt;"",ROW($M$2:$M$120)),ROW(M8))))</f>
        <v>#NUM!</v>
      </c>
      <c r="AF148" s="13" t="e">
        <f t="array" ref="AF148">IF(COUNTA($M$2:$M$120)&lt;ROW(M8),"",INDEX($AF$1:$AF$120,SMALL(IF($M$2:$M$120&lt;&gt;"",ROW($M$2:$M$120)),ROW(M8))))</f>
        <v>#NUM!</v>
      </c>
      <c r="AG148" s="13" t="e">
        <f t="array" ref="AG148">IF(COUNTA($M$2:$M$120)&lt;ROW(M8),"",INDEX($AG$1:$AG$120,SMALL(IF($M$2:$M$120&lt;&gt;"",ROW($M$2:$M$120)),ROW(M8))))</f>
        <v>#NUM!</v>
      </c>
      <c r="AH148" s="13" t="e">
        <f t="array" ref="AH148">IF(COUNTA($M$2:$M$120)&lt;ROW(M8),"",INDEX($AH$1:$AH$120,SMALL(IF($M$2:$M$120&lt;&gt;"",ROW($M$2:$M$120)),ROW(M8))))</f>
        <v>#NUM!</v>
      </c>
      <c r="AI148" s="13" t="e">
        <f t="array" ref="AI148">IF(COUNTA($M$2:$M$120)&lt;ROW(M8),"",INDEX($AI$1:$AI$120,SMALL(IF($M$2:$M$120&lt;&gt;"",ROW($M$2:$M$120)),ROW(M8))))</f>
        <v>#NUM!</v>
      </c>
      <c r="AJ148" s="13" t="e">
        <f t="array" ref="AJ148">IF(COUNTA($M$2:$M$120)&lt;ROW(M8),"",INDEX($AJ$1:$AJ$120,SMALL(IF($M$2:$M$120&lt;&gt;"",ROW($M$2:$M$120)),ROW(M8))))</f>
        <v>#NUM!</v>
      </c>
      <c r="AK148" s="13" t="e">
        <f t="array" ref="AK148">IF(COUNTA($M$2:$M$120)&lt;ROW(M8),"",INDEX($AK$1:$AK$120,SMALL(IF($M$2:$M$120&lt;&gt;"",ROW($M$2:$M$120)),ROW(M8))))</f>
        <v>#NUM!</v>
      </c>
      <c r="AL148" s="13" t="e">
        <f t="array" ref="AL148">IF(COUNTA($M$2:$M$120)&lt;ROW(M8),"",INDEX($AL$1:$AL$120,SMALL(IF($M$2:$M$120&lt;&gt;"",ROW($M$2:$M$120)),ROW(M8))))</f>
        <v>#NUM!</v>
      </c>
      <c r="AM148" s="13" t="e">
        <f t="array" ref="AM148">IF(COUNTA($M$2:$M$120)&lt;ROW(M8),"",INDEX($AM$1:$AM$120,SMALL(IF($M$2:$M$120&lt;&gt;"",ROW($M$2:$M$120)),ROW(M8))))</f>
        <v>#NUM!</v>
      </c>
      <c r="AN148" s="13" t="e">
        <f t="array" ref="AN148">IF(COUNTA($M$2:$M$120)&lt;ROW(M8),"",INDEX($AN$1:$AN$120,SMALL(IF($M$2:$M$120&lt;&gt;"",ROW($M$2:$M$120)),ROW(M8))))</f>
        <v>#NUM!</v>
      </c>
      <c r="AO148" s="13" t="e">
        <f t="array" ref="AO148">IF(COUNTA($M$2:$M$120)&lt;ROW(M8),"",INDEX($AO$1:$AO$120,SMALL(IF($M$2:$M$120&lt;&gt;"",ROW($M$2:$M$120)),ROW(M8))))</f>
        <v>#NUM!</v>
      </c>
      <c r="AP148" s="13" t="e">
        <f t="array" ref="AP148">IF(COUNTA($M$2:$M$120)&lt;ROW(M8),"",INDEX($AP$1:$AP$120,SMALL(IF($M$2:$M$120&lt;&gt;"",ROW($M$2:$M$120)),ROW(M8))))</f>
        <v>#NUM!</v>
      </c>
      <c r="AQ148" s="13" t="e">
        <f t="array" ref="AQ148">IF(COUNTA($M$2:$M$120)&lt;ROW(M8),"",INDEX($AQ$1:$AQ$120,SMALL(IF($M$2:$M$120&lt;&gt;"",ROW($M$2:$M$120)),ROW(M8))))</f>
        <v>#NUM!</v>
      </c>
      <c r="AR148" s="13" t="e">
        <f t="array" ref="AR148">IF(COUNTA($M$2:$M$120)&lt;ROW(M8),"",INDEX($AR$1:$AR$120,SMALL(IF($M$2:$M$120&lt;&gt;"",ROW($M$2:$M$120)),ROW(M8))))</f>
        <v>#NUM!</v>
      </c>
      <c r="AS148" s="13" t="e">
        <f t="array" ref="AS148">IF(COUNTA($M$2:$M$120)&lt;ROW(N8),"",INDEX($AS$1:$AS$120,SMALL(IF($M$2:$M$120&lt;&gt;"",ROW($M$2:$M$120)),ROW(N8))))</f>
        <v>#NUM!</v>
      </c>
    </row>
    <row r="149" spans="11:45" ht="12.75" customHeight="1" x14ac:dyDescent="0.15">
      <c r="K149" s="13" t="e">
        <f t="array" ref="K149">IF(COUNTA($M$2:$M$120)&lt;ROW(M9),"",INDEX($K$1:$K$120,SMALL(IF($M$2:$M$120&lt;&gt;"",ROW($M$2:$M$120)),ROW(M9))))</f>
        <v>#NUM!</v>
      </c>
      <c r="L149" s="13" t="e">
        <f t="array" ref="L149">IF(COUNTA($M$2:$M$120)&lt;ROW(M9),"",INDEX($L$1:$L$120,SMALL(IF($M$2:$M$120&lt;&gt;"",ROW($M$2:$M$120)),ROW(M9))))</f>
        <v>#NUM!</v>
      </c>
      <c r="M149" s="13" t="e">
        <f t="array" ref="M149">IF(COUNTA($M$2:$M$120)&lt;ROW(M9),"",INDEX($M$1:$M$120,SMALL(IF($M$2:$M$120&lt;&gt;"",ROW($M$2:$M$120)),ROW(M9))))</f>
        <v>#NUM!</v>
      </c>
      <c r="R149" s="13" t="e">
        <f t="array" ref="R149">IF(COUNTA($M$2:$M$120)&lt;ROW(M9),"",INDEX($R$1:$R$120,SMALL(IF($M$2:$M$120&lt;&gt;"",ROW($M$2:$M$120)),ROW(M9))))</f>
        <v>#NUM!</v>
      </c>
      <c r="S149" s="13" t="e">
        <f t="array" ref="S149">IF(COUNTA($M$2:$M$120)&lt;ROW(N9),"",INDEX($S$1:$S$120,SMALL(IF($M$2:$M$120&lt;&gt;"",ROW($M$2:$M$120)),ROW(N9))))</f>
        <v>#NUM!</v>
      </c>
      <c r="T149" s="13" t="e">
        <f t="array" ref="T149">IF(COUNTA($M$2:$M$120)&lt;ROW(M9),"",INDEX($T$1:$T$120,SMALL(IF($M$2:$M$120&lt;&gt;"",ROW($M$2:$M$120)),ROW(M9))))</f>
        <v>#NUM!</v>
      </c>
      <c r="U149" s="13" t="e">
        <f t="array" ref="U149">IF(COUNTA($M$2:$M$120)&lt;ROW(M9),"",INDEX($U$1:$U$120,SMALL(IF($M$2:$M$120&lt;&gt;"",ROW($M$2:$M$120)),ROW(M9))))</f>
        <v>#NUM!</v>
      </c>
      <c r="V149" s="13" t="e">
        <f t="array" ref="V149">IF(COUNTA($M$2:$M$120)&lt;ROW(M9),"",INDEX($V$1:$V$120,SMALL(IF($M$2:$M$120&lt;&gt;"",ROW($M$2:$M$120)),ROW(M9))))</f>
        <v>#NUM!</v>
      </c>
      <c r="W149" s="13" t="e">
        <f t="array" ref="W149">IF(COUNTA($M$2:$M$120)&lt;ROW(M9),"",INDEX($W$1:$W$120,SMALL(IF($M$2:$M$120&lt;&gt;"",ROW($M$2:$M$120)),ROW(M9))))</f>
        <v>#NUM!</v>
      </c>
      <c r="X149" s="13" t="e">
        <f t="array" ref="X149">IF(COUNTA($M$2:$M$120)&lt;ROW(M9),"",INDEX($X$1:$X$120,SMALL(IF($M$2:$M$120&lt;&gt;"",ROW($M$2:$M$120)),ROW(M9))))</f>
        <v>#NUM!</v>
      </c>
      <c r="Y149" s="13" t="e">
        <f t="array" ref="Y149">IF(COUNTA($M$2:$M$120)&lt;ROW(M9),"",INDEX($Y$1:$Y$120,SMALL(IF($M$2:$M$120&lt;&gt;"",ROW($M$2:$M$120)),ROW(M9))))</f>
        <v>#NUM!</v>
      </c>
      <c r="Z149" s="13" t="e">
        <f t="array" ref="Z149">IF(COUNTA($M$2:$M$120)&lt;ROW(M9),"",INDEX($Z$1:$Z$120,SMALL(IF($M$2:$M$120&lt;&gt;"",ROW($M$2:$M$120)),ROW(M9))))</f>
        <v>#NUM!</v>
      </c>
      <c r="AA149" s="13" t="e">
        <f t="array" ref="AA149">IF(COUNTA($M$2:$M$120)&lt;ROW(M9),"",INDEX($AA$1:$AA$120,SMALL(IF($M$2:$M$120&lt;&gt;"",ROW($M$2:$M$120)),ROW(M9))))</f>
        <v>#NUM!</v>
      </c>
      <c r="AB149" s="13" t="e">
        <f t="array" ref="AB149">IF(COUNTA($M$2:$M$120)&lt;ROW(M9),"",INDEX($AB$1:$AB$120,SMALL(IF($M$2:$M$120&lt;&gt;"",ROW($M$2:$M$120)),ROW(M9))))</f>
        <v>#NUM!</v>
      </c>
      <c r="AC149" s="13" t="e">
        <f t="array" ref="AC149">IF(COUNTA($M$2:$M$120)&lt;ROW(M9),"",INDEX($AC$1:$AC$120,SMALL(IF($M$2:$M$120&lt;&gt;"",ROW($M$2:$M$120)),ROW(M9))))</f>
        <v>#NUM!</v>
      </c>
      <c r="AD149" s="13" t="e">
        <f t="array" ref="AD149">IF(COUNTA($M$2:$M$120)&lt;ROW(M9),"",INDEX($AD$1:$AD$120,SMALL(IF($M$2:$M$120&lt;&gt;"",ROW($M$2:$M$120)),ROW(M9))))</f>
        <v>#NUM!</v>
      </c>
      <c r="AE149" s="13" t="e">
        <f t="array" ref="AE149">IF(COUNTA($M$2:$M$120)&lt;ROW(M9),"",INDEX($AE$1:$AE$120,SMALL(IF($M$2:$M$120&lt;&gt;"",ROW($M$2:$M$120)),ROW(M9))))</f>
        <v>#NUM!</v>
      </c>
      <c r="AF149" s="13" t="e">
        <f t="array" ref="AF149">IF(COUNTA($M$2:$M$120)&lt;ROW(M9),"",INDEX($AF$1:$AF$120,SMALL(IF($M$2:$M$120&lt;&gt;"",ROW($M$2:$M$120)),ROW(M9))))</f>
        <v>#NUM!</v>
      </c>
      <c r="AG149" s="13" t="e">
        <f t="array" ref="AG149">IF(COUNTA($M$2:$M$120)&lt;ROW(M9),"",INDEX($AG$1:$AG$120,SMALL(IF($M$2:$M$120&lt;&gt;"",ROW($M$2:$M$120)),ROW(M9))))</f>
        <v>#NUM!</v>
      </c>
      <c r="AH149" s="13" t="e">
        <f t="array" ref="AH149">IF(COUNTA($M$2:$M$120)&lt;ROW(M9),"",INDEX($AH$1:$AH$120,SMALL(IF($M$2:$M$120&lt;&gt;"",ROW($M$2:$M$120)),ROW(M9))))</f>
        <v>#NUM!</v>
      </c>
      <c r="AI149" s="13" t="e">
        <f t="array" ref="AI149">IF(COUNTA($M$2:$M$120)&lt;ROW(M9),"",INDEX($AI$1:$AI$120,SMALL(IF($M$2:$M$120&lt;&gt;"",ROW($M$2:$M$120)),ROW(M9))))</f>
        <v>#NUM!</v>
      </c>
      <c r="AJ149" s="13" t="e">
        <f t="array" ref="AJ149">IF(COUNTA($M$2:$M$120)&lt;ROW(M9),"",INDEX($AJ$1:$AJ$120,SMALL(IF($M$2:$M$120&lt;&gt;"",ROW($M$2:$M$120)),ROW(M9))))</f>
        <v>#NUM!</v>
      </c>
      <c r="AK149" s="13" t="e">
        <f t="array" ref="AK149">IF(COUNTA($M$2:$M$120)&lt;ROW(M9),"",INDEX($AK$1:$AK$120,SMALL(IF($M$2:$M$120&lt;&gt;"",ROW($M$2:$M$120)),ROW(M9))))</f>
        <v>#NUM!</v>
      </c>
      <c r="AL149" s="13" t="e">
        <f t="array" ref="AL149">IF(COUNTA($M$2:$M$120)&lt;ROW(M9),"",INDEX($AL$1:$AL$120,SMALL(IF($M$2:$M$120&lt;&gt;"",ROW($M$2:$M$120)),ROW(M9))))</f>
        <v>#NUM!</v>
      </c>
      <c r="AM149" s="13" t="e">
        <f t="array" ref="AM149">IF(COUNTA($M$2:$M$120)&lt;ROW(M9),"",INDEX($AM$1:$AM$120,SMALL(IF($M$2:$M$120&lt;&gt;"",ROW($M$2:$M$120)),ROW(M9))))</f>
        <v>#NUM!</v>
      </c>
      <c r="AN149" s="13" t="e">
        <f t="array" ref="AN149">IF(COUNTA($M$2:$M$120)&lt;ROW(M9),"",INDEX($AN$1:$AN$120,SMALL(IF($M$2:$M$120&lt;&gt;"",ROW($M$2:$M$120)),ROW(M9))))</f>
        <v>#NUM!</v>
      </c>
      <c r="AO149" s="13" t="e">
        <f t="array" ref="AO149">IF(COUNTA($M$2:$M$120)&lt;ROW(M9),"",INDEX($AO$1:$AO$120,SMALL(IF($M$2:$M$120&lt;&gt;"",ROW($M$2:$M$120)),ROW(M9))))</f>
        <v>#NUM!</v>
      </c>
      <c r="AP149" s="13" t="e">
        <f t="array" ref="AP149">IF(COUNTA($M$2:$M$120)&lt;ROW(M9),"",INDEX($AP$1:$AP$120,SMALL(IF($M$2:$M$120&lt;&gt;"",ROW($M$2:$M$120)),ROW(M9))))</f>
        <v>#NUM!</v>
      </c>
      <c r="AQ149" s="13" t="e">
        <f t="array" ref="AQ149">IF(COUNTA($M$2:$M$120)&lt;ROW(M9),"",INDEX($AQ$1:$AQ$120,SMALL(IF($M$2:$M$120&lt;&gt;"",ROW($M$2:$M$120)),ROW(M9))))</f>
        <v>#NUM!</v>
      </c>
      <c r="AR149" s="13" t="e">
        <f t="array" ref="AR149">IF(COUNTA($M$2:$M$120)&lt;ROW(M9),"",INDEX($AR$1:$AR$120,SMALL(IF($M$2:$M$120&lt;&gt;"",ROW($M$2:$M$120)),ROW(M9))))</f>
        <v>#NUM!</v>
      </c>
      <c r="AS149" s="13" t="e">
        <f t="array" ref="AS149">IF(COUNTA($M$2:$M$120)&lt;ROW(N9),"",INDEX($AS$1:$AS$120,SMALL(IF($M$2:$M$120&lt;&gt;"",ROW($M$2:$M$120)),ROW(N9))))</f>
        <v>#NUM!</v>
      </c>
    </row>
    <row r="150" spans="11:45" ht="12.75" customHeight="1" x14ac:dyDescent="0.15">
      <c r="K150" s="13" t="e">
        <f t="array" ref="K150">IF(COUNTA($M$2:$M$120)&lt;ROW(M10),"",INDEX($K$1:$K$120,SMALL(IF($M$2:$M$120&lt;&gt;"",ROW($M$2:$M$120)),ROW(M10))))</f>
        <v>#NUM!</v>
      </c>
      <c r="L150" s="13" t="e">
        <f t="array" ref="L150">IF(COUNTA($M$2:$M$120)&lt;ROW(M10),"",INDEX($L$1:$L$120,SMALL(IF($M$2:$M$120&lt;&gt;"",ROW($M$2:$M$120)),ROW(M10))))</f>
        <v>#NUM!</v>
      </c>
      <c r="M150" s="13" t="e">
        <f t="array" ref="M150">IF(COUNTA($M$2:$M$120)&lt;ROW(M10),"",INDEX($M$1:$M$120,SMALL(IF($M$2:$M$120&lt;&gt;"",ROW($M$2:$M$120)),ROW(M10))))</f>
        <v>#NUM!</v>
      </c>
      <c r="R150" s="13" t="e">
        <f t="array" ref="R150">IF(COUNTA($M$2:$M$120)&lt;ROW(M10),"",INDEX($R$1:$R$120,SMALL(IF($M$2:$M$120&lt;&gt;"",ROW($M$2:$M$120)),ROW(M10))))</f>
        <v>#NUM!</v>
      </c>
      <c r="S150" s="13" t="e">
        <f t="array" ref="S150">IF(COUNTA($M$2:$M$120)&lt;ROW(N10),"",INDEX($S$1:$S$120,SMALL(IF($M$2:$M$120&lt;&gt;"",ROW($M$2:$M$120)),ROW(N10))))</f>
        <v>#NUM!</v>
      </c>
      <c r="T150" s="13" t="e">
        <f t="array" ref="T150">IF(COUNTA($M$2:$M$120)&lt;ROW(M10),"",INDEX($T$1:$T$120,SMALL(IF($M$2:$M$120&lt;&gt;"",ROW($M$2:$M$120)),ROW(M10))))</f>
        <v>#NUM!</v>
      </c>
      <c r="U150" s="13" t="e">
        <f t="array" ref="U150">IF(COUNTA($M$2:$M$120)&lt;ROW(M10),"",INDEX($U$1:$U$120,SMALL(IF($M$2:$M$120&lt;&gt;"",ROW($M$2:$M$120)),ROW(M10))))</f>
        <v>#NUM!</v>
      </c>
      <c r="V150" s="13" t="e">
        <f t="array" ref="V150">IF(COUNTA($M$2:$M$120)&lt;ROW(M10),"",INDEX($V$1:$V$120,SMALL(IF($M$2:$M$120&lt;&gt;"",ROW($M$2:$M$120)),ROW(M10))))</f>
        <v>#NUM!</v>
      </c>
      <c r="W150" s="13" t="e">
        <f t="array" ref="W150">IF(COUNTA($M$2:$M$120)&lt;ROW(M10),"",INDEX($W$1:$W$120,SMALL(IF($M$2:$M$120&lt;&gt;"",ROW($M$2:$M$120)),ROW(M10))))</f>
        <v>#NUM!</v>
      </c>
      <c r="X150" s="13" t="e">
        <f t="array" ref="X150">IF(COUNTA($M$2:$M$120)&lt;ROW(M10),"",INDEX($X$1:$X$120,SMALL(IF($M$2:$M$120&lt;&gt;"",ROW($M$2:$M$120)),ROW(M10))))</f>
        <v>#NUM!</v>
      </c>
      <c r="Y150" s="13" t="e">
        <f t="array" ref="Y150">IF(COUNTA($M$2:$M$120)&lt;ROW(M10),"",INDEX($Y$1:$Y$120,SMALL(IF($M$2:$M$120&lt;&gt;"",ROW($M$2:$M$120)),ROW(M10))))</f>
        <v>#NUM!</v>
      </c>
      <c r="Z150" s="13" t="e">
        <f t="array" ref="Z150">IF(COUNTA($M$2:$M$120)&lt;ROW(M10),"",INDEX($Z$1:$Z$120,SMALL(IF($M$2:$M$120&lt;&gt;"",ROW($M$2:$M$120)),ROW(M10))))</f>
        <v>#NUM!</v>
      </c>
      <c r="AA150" s="13" t="e">
        <f t="array" ref="AA150">IF(COUNTA($M$2:$M$120)&lt;ROW(M10),"",INDEX($AA$1:$AA$120,SMALL(IF($M$2:$M$120&lt;&gt;"",ROW($M$2:$M$120)),ROW(M10))))</f>
        <v>#NUM!</v>
      </c>
      <c r="AB150" s="13" t="e">
        <f t="array" ref="AB150">IF(COUNTA($M$2:$M$120)&lt;ROW(M10),"",INDEX($AB$1:$AB$120,SMALL(IF($M$2:$M$120&lt;&gt;"",ROW($M$2:$M$120)),ROW(M10))))</f>
        <v>#NUM!</v>
      </c>
      <c r="AC150" s="13" t="e">
        <f t="array" ref="AC150">IF(COUNTA($M$2:$M$120)&lt;ROW(M10),"",INDEX($AC$1:$AC$120,SMALL(IF($M$2:$M$120&lt;&gt;"",ROW($M$2:$M$120)),ROW(M10))))</f>
        <v>#NUM!</v>
      </c>
      <c r="AD150" s="13" t="e">
        <f t="array" ref="AD150">IF(COUNTA($M$2:$M$120)&lt;ROW(M10),"",INDEX($AD$1:$AD$120,SMALL(IF($M$2:$M$120&lt;&gt;"",ROW($M$2:$M$120)),ROW(M10))))</f>
        <v>#NUM!</v>
      </c>
      <c r="AE150" s="13" t="e">
        <f t="array" ref="AE150">IF(COUNTA($M$2:$M$120)&lt;ROW(M10),"",INDEX($AE$1:$AE$120,SMALL(IF($M$2:$M$120&lt;&gt;"",ROW($M$2:$M$120)),ROW(M10))))</f>
        <v>#NUM!</v>
      </c>
      <c r="AF150" s="13" t="e">
        <f t="array" ref="AF150">IF(COUNTA($M$2:$M$120)&lt;ROW(M10),"",INDEX($AF$1:$AF$120,SMALL(IF($M$2:$M$120&lt;&gt;"",ROW($M$2:$M$120)),ROW(M10))))</f>
        <v>#NUM!</v>
      </c>
      <c r="AG150" s="13" t="e">
        <f t="array" ref="AG150">IF(COUNTA($M$2:$M$120)&lt;ROW(M10),"",INDEX($AG$1:$AG$120,SMALL(IF($M$2:$M$120&lt;&gt;"",ROW($M$2:$M$120)),ROW(M10))))</f>
        <v>#NUM!</v>
      </c>
      <c r="AH150" s="13" t="e">
        <f t="array" ref="AH150">IF(COUNTA($M$2:$M$120)&lt;ROW(M10),"",INDEX($AH$1:$AH$120,SMALL(IF($M$2:$M$120&lt;&gt;"",ROW($M$2:$M$120)),ROW(M10))))</f>
        <v>#NUM!</v>
      </c>
      <c r="AI150" s="13" t="e">
        <f t="array" ref="AI150">IF(COUNTA($M$2:$M$120)&lt;ROW(M10),"",INDEX($AI$1:$AI$120,SMALL(IF($M$2:$M$120&lt;&gt;"",ROW($M$2:$M$120)),ROW(M10))))</f>
        <v>#NUM!</v>
      </c>
      <c r="AJ150" s="13" t="e">
        <f t="array" ref="AJ150">IF(COUNTA($M$2:$M$120)&lt;ROW(M10),"",INDEX($AJ$1:$AJ$120,SMALL(IF($M$2:$M$120&lt;&gt;"",ROW($M$2:$M$120)),ROW(M10))))</f>
        <v>#NUM!</v>
      </c>
      <c r="AK150" s="13" t="e">
        <f t="array" ref="AK150">IF(COUNTA($M$2:$M$120)&lt;ROW(M10),"",INDEX($AK$1:$AK$120,SMALL(IF($M$2:$M$120&lt;&gt;"",ROW($M$2:$M$120)),ROW(M10))))</f>
        <v>#NUM!</v>
      </c>
      <c r="AL150" s="13" t="e">
        <f t="array" ref="AL150">IF(COUNTA($M$2:$M$120)&lt;ROW(M10),"",INDEX($AL$1:$AL$120,SMALL(IF($M$2:$M$120&lt;&gt;"",ROW($M$2:$M$120)),ROW(M10))))</f>
        <v>#NUM!</v>
      </c>
      <c r="AM150" s="13" t="e">
        <f t="array" ref="AM150">IF(COUNTA($M$2:$M$120)&lt;ROW(M10),"",INDEX($AM$1:$AM$120,SMALL(IF($M$2:$M$120&lt;&gt;"",ROW($M$2:$M$120)),ROW(M10))))</f>
        <v>#NUM!</v>
      </c>
      <c r="AN150" s="13" t="e">
        <f t="array" ref="AN150">IF(COUNTA($M$2:$M$120)&lt;ROW(M10),"",INDEX($AN$1:$AN$120,SMALL(IF($M$2:$M$120&lt;&gt;"",ROW($M$2:$M$120)),ROW(M10))))</f>
        <v>#NUM!</v>
      </c>
      <c r="AO150" s="13" t="e">
        <f t="array" ref="AO150">IF(COUNTA($M$2:$M$120)&lt;ROW(M10),"",INDEX($AO$1:$AO$120,SMALL(IF($M$2:$M$120&lt;&gt;"",ROW($M$2:$M$120)),ROW(M10))))</f>
        <v>#NUM!</v>
      </c>
      <c r="AP150" s="13" t="e">
        <f t="array" ref="AP150">IF(COUNTA($M$2:$M$120)&lt;ROW(M10),"",INDEX($AP$1:$AP$120,SMALL(IF($M$2:$M$120&lt;&gt;"",ROW($M$2:$M$120)),ROW(M10))))</f>
        <v>#NUM!</v>
      </c>
      <c r="AQ150" s="13" t="e">
        <f t="array" ref="AQ150">IF(COUNTA($M$2:$M$120)&lt;ROW(M10),"",INDEX($AQ$1:$AQ$120,SMALL(IF($M$2:$M$120&lt;&gt;"",ROW($M$2:$M$120)),ROW(M10))))</f>
        <v>#NUM!</v>
      </c>
      <c r="AR150" s="13" t="e">
        <f t="array" ref="AR150">IF(COUNTA($M$2:$M$120)&lt;ROW(M10),"",INDEX($AR$1:$AR$120,SMALL(IF($M$2:$M$120&lt;&gt;"",ROW($M$2:$M$120)),ROW(M10))))</f>
        <v>#NUM!</v>
      </c>
      <c r="AS150" s="13" t="e">
        <f t="array" ref="AS150">IF(COUNTA($M$2:$M$120)&lt;ROW(N10),"",INDEX($AS$1:$AS$120,SMALL(IF($M$2:$M$120&lt;&gt;"",ROW($M$2:$M$120)),ROW(N10))))</f>
        <v>#NUM!</v>
      </c>
    </row>
    <row r="151" spans="11:45" ht="12.75" customHeight="1" x14ac:dyDescent="0.15">
      <c r="K151" s="13" t="e">
        <f t="array" ref="K151">IF(COUNTA($M$2:$M$120)&lt;ROW(M11),"",INDEX($K$1:$K$120,SMALL(IF($M$2:$M$120&lt;&gt;"",ROW($M$2:$M$120)),ROW(M11))))</f>
        <v>#NUM!</v>
      </c>
      <c r="L151" s="13" t="e">
        <f t="array" ref="L151">IF(COUNTA($M$2:$M$120)&lt;ROW(M11),"",INDEX($L$1:$L$120,SMALL(IF($M$2:$M$120&lt;&gt;"",ROW($M$2:$M$120)),ROW(M11))))</f>
        <v>#NUM!</v>
      </c>
      <c r="M151" s="13" t="e">
        <f t="array" ref="M151">IF(COUNTA($M$2:$M$120)&lt;ROW(M11),"",INDEX($M$1:$M$120,SMALL(IF($M$2:$M$120&lt;&gt;"",ROW($M$2:$M$120)),ROW(M11))))</f>
        <v>#NUM!</v>
      </c>
      <c r="R151" s="13" t="e">
        <f t="array" ref="R151">IF(COUNTA($M$2:$M$120)&lt;ROW(M11),"",INDEX($R$1:$R$120,SMALL(IF($M$2:$M$120&lt;&gt;"",ROW($M$2:$M$120)),ROW(M11))))</f>
        <v>#NUM!</v>
      </c>
      <c r="S151" s="13" t="e">
        <f t="array" ref="S151">IF(COUNTA($M$2:$M$120)&lt;ROW(N11),"",INDEX($S$1:$S$120,SMALL(IF($M$2:$M$120&lt;&gt;"",ROW($M$2:$M$120)),ROW(N11))))</f>
        <v>#NUM!</v>
      </c>
      <c r="T151" s="13" t="e">
        <f t="array" ref="T151">IF(COUNTA($M$2:$M$120)&lt;ROW(M11),"",INDEX($T$1:$T$120,SMALL(IF($M$2:$M$120&lt;&gt;"",ROW($M$2:$M$120)),ROW(M11))))</f>
        <v>#NUM!</v>
      </c>
      <c r="U151" s="13" t="e">
        <f t="array" ref="U151">IF(COUNTA($M$2:$M$120)&lt;ROW(M11),"",INDEX($U$1:$U$120,SMALL(IF($M$2:$M$120&lt;&gt;"",ROW($M$2:$M$120)),ROW(M11))))</f>
        <v>#NUM!</v>
      </c>
      <c r="V151" s="13" t="e">
        <f t="array" ref="V151">IF(COUNTA($M$2:$M$120)&lt;ROW(M11),"",INDEX($V$1:$V$120,SMALL(IF($M$2:$M$120&lt;&gt;"",ROW($M$2:$M$120)),ROW(M11))))</f>
        <v>#NUM!</v>
      </c>
      <c r="W151" s="13" t="e">
        <f t="array" ref="W151">IF(COUNTA($M$2:$M$120)&lt;ROW(M11),"",INDEX($W$1:$W$120,SMALL(IF($M$2:$M$120&lt;&gt;"",ROW($M$2:$M$120)),ROW(M11))))</f>
        <v>#NUM!</v>
      </c>
      <c r="X151" s="13" t="e">
        <f t="array" ref="X151">IF(COUNTA($M$2:$M$120)&lt;ROW(M11),"",INDEX($X$1:$X$120,SMALL(IF($M$2:$M$120&lt;&gt;"",ROW($M$2:$M$120)),ROW(M11))))</f>
        <v>#NUM!</v>
      </c>
      <c r="Y151" s="13" t="e">
        <f t="array" ref="Y151">IF(COUNTA($M$2:$M$120)&lt;ROW(M11),"",INDEX($Y$1:$Y$120,SMALL(IF($M$2:$M$120&lt;&gt;"",ROW($M$2:$M$120)),ROW(M11))))</f>
        <v>#NUM!</v>
      </c>
      <c r="Z151" s="13" t="e">
        <f t="array" ref="Z151">IF(COUNTA($M$2:$M$120)&lt;ROW(M11),"",INDEX($Z$1:$Z$120,SMALL(IF($M$2:$M$120&lt;&gt;"",ROW($M$2:$M$120)),ROW(M11))))</f>
        <v>#NUM!</v>
      </c>
      <c r="AA151" s="13" t="e">
        <f t="array" ref="AA151">IF(COUNTA($M$2:$M$120)&lt;ROW(M11),"",INDEX($AA$1:$AA$120,SMALL(IF($M$2:$M$120&lt;&gt;"",ROW($M$2:$M$120)),ROW(M11))))</f>
        <v>#NUM!</v>
      </c>
      <c r="AB151" s="13" t="e">
        <f t="array" ref="AB151">IF(COUNTA($M$2:$M$120)&lt;ROW(M11),"",INDEX($AB$1:$AB$120,SMALL(IF($M$2:$M$120&lt;&gt;"",ROW($M$2:$M$120)),ROW(M11))))</f>
        <v>#NUM!</v>
      </c>
      <c r="AC151" s="13" t="e">
        <f t="array" ref="AC151">IF(COUNTA($M$2:$M$120)&lt;ROW(M11),"",INDEX($AC$1:$AC$120,SMALL(IF($M$2:$M$120&lt;&gt;"",ROW($M$2:$M$120)),ROW(M11))))</f>
        <v>#NUM!</v>
      </c>
      <c r="AD151" s="13" t="e">
        <f t="array" ref="AD151">IF(COUNTA($M$2:$M$120)&lt;ROW(M11),"",INDEX($AD$1:$AD$120,SMALL(IF($M$2:$M$120&lt;&gt;"",ROW($M$2:$M$120)),ROW(M11))))</f>
        <v>#NUM!</v>
      </c>
      <c r="AE151" s="13" t="e">
        <f t="array" ref="AE151">IF(COUNTA($M$2:$M$120)&lt;ROW(M11),"",INDEX($AE$1:$AE$120,SMALL(IF($M$2:$M$120&lt;&gt;"",ROW($M$2:$M$120)),ROW(M11))))</f>
        <v>#NUM!</v>
      </c>
      <c r="AF151" s="13" t="e">
        <f t="array" ref="AF151">IF(COUNTA($M$2:$M$120)&lt;ROW(M11),"",INDEX($AF$1:$AF$120,SMALL(IF($M$2:$M$120&lt;&gt;"",ROW($M$2:$M$120)),ROW(M11))))</f>
        <v>#NUM!</v>
      </c>
      <c r="AG151" s="13" t="e">
        <f t="array" ref="AG151">IF(COUNTA($M$2:$M$120)&lt;ROW(M11),"",INDEX($AG$1:$AG$120,SMALL(IF($M$2:$M$120&lt;&gt;"",ROW($M$2:$M$120)),ROW(M11))))</f>
        <v>#NUM!</v>
      </c>
      <c r="AH151" s="13" t="e">
        <f t="array" ref="AH151">IF(COUNTA($M$2:$M$120)&lt;ROW(M11),"",INDEX($AH$1:$AH$120,SMALL(IF($M$2:$M$120&lt;&gt;"",ROW($M$2:$M$120)),ROW(M11))))</f>
        <v>#NUM!</v>
      </c>
      <c r="AI151" s="13" t="e">
        <f t="array" ref="AI151">IF(COUNTA($M$2:$M$120)&lt;ROW(M11),"",INDEX($AI$1:$AI$120,SMALL(IF($M$2:$M$120&lt;&gt;"",ROW($M$2:$M$120)),ROW(M11))))</f>
        <v>#NUM!</v>
      </c>
      <c r="AJ151" s="13" t="e">
        <f t="array" ref="AJ151">IF(COUNTA($M$2:$M$120)&lt;ROW(M11),"",INDEX($AJ$1:$AJ$120,SMALL(IF($M$2:$M$120&lt;&gt;"",ROW($M$2:$M$120)),ROW(M11))))</f>
        <v>#NUM!</v>
      </c>
      <c r="AK151" s="13" t="e">
        <f t="array" ref="AK151">IF(COUNTA($M$2:$M$120)&lt;ROW(M11),"",INDEX($AK$1:$AK$120,SMALL(IF($M$2:$M$120&lt;&gt;"",ROW($M$2:$M$120)),ROW(M11))))</f>
        <v>#NUM!</v>
      </c>
      <c r="AL151" s="13" t="e">
        <f t="array" ref="AL151">IF(COUNTA($M$2:$M$120)&lt;ROW(M11),"",INDEX($AL$1:$AL$120,SMALL(IF($M$2:$M$120&lt;&gt;"",ROW($M$2:$M$120)),ROW(M11))))</f>
        <v>#NUM!</v>
      </c>
      <c r="AM151" s="13" t="e">
        <f t="array" ref="AM151">IF(COUNTA($M$2:$M$120)&lt;ROW(M11),"",INDEX($AM$1:$AM$120,SMALL(IF($M$2:$M$120&lt;&gt;"",ROW($M$2:$M$120)),ROW(M11))))</f>
        <v>#NUM!</v>
      </c>
      <c r="AN151" s="13" t="e">
        <f t="array" ref="AN151">IF(COUNTA($M$2:$M$120)&lt;ROW(M11),"",INDEX($AN$1:$AN$120,SMALL(IF($M$2:$M$120&lt;&gt;"",ROW($M$2:$M$120)),ROW(M11))))</f>
        <v>#NUM!</v>
      </c>
      <c r="AO151" s="13" t="e">
        <f t="array" ref="AO151">IF(COUNTA($M$2:$M$120)&lt;ROW(M11),"",INDEX($AO$1:$AO$120,SMALL(IF($M$2:$M$120&lt;&gt;"",ROW($M$2:$M$120)),ROW(M11))))</f>
        <v>#NUM!</v>
      </c>
      <c r="AP151" s="13" t="e">
        <f t="array" ref="AP151">IF(COUNTA($M$2:$M$120)&lt;ROW(M11),"",INDEX($AP$1:$AP$120,SMALL(IF($M$2:$M$120&lt;&gt;"",ROW($M$2:$M$120)),ROW(M11))))</f>
        <v>#NUM!</v>
      </c>
      <c r="AQ151" s="13" t="e">
        <f t="array" ref="AQ151">IF(COUNTA($M$2:$M$120)&lt;ROW(M11),"",INDEX($AQ$1:$AQ$120,SMALL(IF($M$2:$M$120&lt;&gt;"",ROW($M$2:$M$120)),ROW(M11))))</f>
        <v>#NUM!</v>
      </c>
      <c r="AR151" s="13" t="e">
        <f t="array" ref="AR151">IF(COUNTA($M$2:$M$120)&lt;ROW(M11),"",INDEX($AR$1:$AR$120,SMALL(IF($M$2:$M$120&lt;&gt;"",ROW($M$2:$M$120)),ROW(M11))))</f>
        <v>#NUM!</v>
      </c>
      <c r="AS151" s="13" t="e">
        <f t="array" ref="AS151">IF(COUNTA($M$2:$M$120)&lt;ROW(N11),"",INDEX($AS$1:$AS$120,SMALL(IF($M$2:$M$120&lt;&gt;"",ROW($M$2:$M$120)),ROW(N11))))</f>
        <v>#NUM!</v>
      </c>
    </row>
    <row r="152" spans="11:45" ht="12.75" customHeight="1" x14ac:dyDescent="0.15">
      <c r="K152" s="13" t="e">
        <f t="array" ref="K152">IF(COUNTA($M$2:$M$120)&lt;ROW(M12),"",INDEX($K$1:$K$120,SMALL(IF($M$2:$M$120&lt;&gt;"",ROW($M$2:$M$120)),ROW(M12))))</f>
        <v>#NUM!</v>
      </c>
      <c r="L152" s="13" t="e">
        <f t="array" ref="L152">IF(COUNTA($M$2:$M$120)&lt;ROW(M12),"",INDEX($L$1:$L$120,SMALL(IF($M$2:$M$120&lt;&gt;"",ROW($M$2:$M$120)),ROW(M12))))</f>
        <v>#NUM!</v>
      </c>
      <c r="M152" s="13" t="e">
        <f t="array" ref="M152">IF(COUNTA($M$2:$M$120)&lt;ROW(M12),"",INDEX($M$1:$M$120,SMALL(IF($M$2:$M$120&lt;&gt;"",ROW($M$2:$M$120)),ROW(M12))))</f>
        <v>#NUM!</v>
      </c>
      <c r="R152" s="13" t="e">
        <f t="array" ref="R152">IF(COUNTA($M$2:$M$120)&lt;ROW(M12),"",INDEX($R$1:$R$120,SMALL(IF($M$2:$M$120&lt;&gt;"",ROW($M$2:$M$120)),ROW(M12))))</f>
        <v>#NUM!</v>
      </c>
      <c r="S152" s="13" t="e">
        <f t="array" ref="S152">IF(COUNTA($M$2:$M$120)&lt;ROW(N12),"",INDEX($S$1:$S$120,SMALL(IF($M$2:$M$120&lt;&gt;"",ROW($M$2:$M$120)),ROW(N12))))</f>
        <v>#NUM!</v>
      </c>
      <c r="T152" s="13" t="e">
        <f t="array" ref="T152">IF(COUNTA($M$2:$M$120)&lt;ROW(M12),"",INDEX($T$1:$T$120,SMALL(IF($M$2:$M$120&lt;&gt;"",ROW($M$2:$M$120)),ROW(M12))))</f>
        <v>#NUM!</v>
      </c>
      <c r="U152" s="13" t="e">
        <f t="array" ref="U152">IF(COUNTA($M$2:$M$120)&lt;ROW(M12),"",INDEX($U$1:$U$120,SMALL(IF($M$2:$M$120&lt;&gt;"",ROW($M$2:$M$120)),ROW(M12))))</f>
        <v>#NUM!</v>
      </c>
      <c r="V152" s="13" t="e">
        <f t="array" ref="V152">IF(COUNTA($M$2:$M$120)&lt;ROW(M12),"",INDEX($V$1:$V$120,SMALL(IF($M$2:$M$120&lt;&gt;"",ROW($M$2:$M$120)),ROW(M12))))</f>
        <v>#NUM!</v>
      </c>
      <c r="W152" s="13" t="e">
        <f t="array" ref="W152">IF(COUNTA($M$2:$M$120)&lt;ROW(M12),"",INDEX($W$1:$W$120,SMALL(IF($M$2:$M$120&lt;&gt;"",ROW($M$2:$M$120)),ROW(M12))))</f>
        <v>#NUM!</v>
      </c>
      <c r="X152" s="13" t="e">
        <f t="array" ref="X152">IF(COUNTA($M$2:$M$120)&lt;ROW(M12),"",INDEX($X$1:$X$120,SMALL(IF($M$2:$M$120&lt;&gt;"",ROW($M$2:$M$120)),ROW(M12))))</f>
        <v>#NUM!</v>
      </c>
      <c r="Y152" s="13" t="e">
        <f t="array" ref="Y152">IF(COUNTA($M$2:$M$120)&lt;ROW(M12),"",INDEX($Y$1:$Y$120,SMALL(IF($M$2:$M$120&lt;&gt;"",ROW($M$2:$M$120)),ROW(M12))))</f>
        <v>#NUM!</v>
      </c>
      <c r="Z152" s="13" t="e">
        <f t="array" ref="Z152">IF(COUNTA($M$2:$M$120)&lt;ROW(M12),"",INDEX($Z$1:$Z$120,SMALL(IF($M$2:$M$120&lt;&gt;"",ROW($M$2:$M$120)),ROW(M12))))</f>
        <v>#NUM!</v>
      </c>
      <c r="AA152" s="13" t="e">
        <f t="array" ref="AA152">IF(COUNTA($M$2:$M$120)&lt;ROW(M12),"",INDEX($AA$1:$AA$120,SMALL(IF($M$2:$M$120&lt;&gt;"",ROW($M$2:$M$120)),ROW(M12))))</f>
        <v>#NUM!</v>
      </c>
      <c r="AB152" s="13" t="e">
        <f t="array" ref="AB152">IF(COUNTA($M$2:$M$120)&lt;ROW(M12),"",INDEX($AB$1:$AB$120,SMALL(IF($M$2:$M$120&lt;&gt;"",ROW($M$2:$M$120)),ROW(M12))))</f>
        <v>#NUM!</v>
      </c>
      <c r="AC152" s="13" t="e">
        <f t="array" ref="AC152">IF(COUNTA($M$2:$M$120)&lt;ROW(M12),"",INDEX($AC$1:$AC$120,SMALL(IF($M$2:$M$120&lt;&gt;"",ROW($M$2:$M$120)),ROW(M12))))</f>
        <v>#NUM!</v>
      </c>
      <c r="AD152" s="13" t="e">
        <f t="array" ref="AD152">IF(COUNTA($M$2:$M$120)&lt;ROW(M12),"",INDEX($AD$1:$AD$120,SMALL(IF($M$2:$M$120&lt;&gt;"",ROW($M$2:$M$120)),ROW(M12))))</f>
        <v>#NUM!</v>
      </c>
      <c r="AE152" s="13" t="e">
        <f t="array" ref="AE152">IF(COUNTA($M$2:$M$120)&lt;ROW(M12),"",INDEX($AE$1:$AE$120,SMALL(IF($M$2:$M$120&lt;&gt;"",ROW($M$2:$M$120)),ROW(M12))))</f>
        <v>#NUM!</v>
      </c>
      <c r="AF152" s="13" t="e">
        <f t="array" ref="AF152">IF(COUNTA($M$2:$M$120)&lt;ROW(M12),"",INDEX($AF$1:$AF$120,SMALL(IF($M$2:$M$120&lt;&gt;"",ROW($M$2:$M$120)),ROW(M12))))</f>
        <v>#NUM!</v>
      </c>
      <c r="AG152" s="13" t="e">
        <f t="array" ref="AG152">IF(COUNTA($M$2:$M$120)&lt;ROW(M12),"",INDEX($AG$1:$AG$120,SMALL(IF($M$2:$M$120&lt;&gt;"",ROW($M$2:$M$120)),ROW(M12))))</f>
        <v>#NUM!</v>
      </c>
      <c r="AH152" s="13" t="e">
        <f t="array" ref="AH152">IF(COUNTA($M$2:$M$120)&lt;ROW(M12),"",INDEX($AH$1:$AH$120,SMALL(IF($M$2:$M$120&lt;&gt;"",ROW($M$2:$M$120)),ROW(M12))))</f>
        <v>#NUM!</v>
      </c>
      <c r="AI152" s="13" t="e">
        <f t="array" ref="AI152">IF(COUNTA($M$2:$M$120)&lt;ROW(M12),"",INDEX($AI$1:$AI$120,SMALL(IF($M$2:$M$120&lt;&gt;"",ROW($M$2:$M$120)),ROW(M12))))</f>
        <v>#NUM!</v>
      </c>
      <c r="AJ152" s="13" t="e">
        <f t="array" ref="AJ152">IF(COUNTA($M$2:$M$120)&lt;ROW(M12),"",INDEX($AJ$1:$AJ$120,SMALL(IF($M$2:$M$120&lt;&gt;"",ROW($M$2:$M$120)),ROW(M12))))</f>
        <v>#NUM!</v>
      </c>
      <c r="AK152" s="13" t="e">
        <f t="array" ref="AK152">IF(COUNTA($M$2:$M$120)&lt;ROW(M12),"",INDEX($AK$1:$AK$120,SMALL(IF($M$2:$M$120&lt;&gt;"",ROW($M$2:$M$120)),ROW(M12))))</f>
        <v>#NUM!</v>
      </c>
      <c r="AL152" s="13" t="e">
        <f t="array" ref="AL152">IF(COUNTA($M$2:$M$120)&lt;ROW(M12),"",INDEX($AL$1:$AL$120,SMALL(IF($M$2:$M$120&lt;&gt;"",ROW($M$2:$M$120)),ROW(M12))))</f>
        <v>#NUM!</v>
      </c>
      <c r="AM152" s="13" t="e">
        <f t="array" ref="AM152">IF(COUNTA($M$2:$M$120)&lt;ROW(M12),"",INDEX($AM$1:$AM$120,SMALL(IF($M$2:$M$120&lt;&gt;"",ROW($M$2:$M$120)),ROW(M12))))</f>
        <v>#NUM!</v>
      </c>
      <c r="AN152" s="13" t="e">
        <f t="array" ref="AN152">IF(COUNTA($M$2:$M$120)&lt;ROW(M12),"",INDEX($AN$1:$AN$120,SMALL(IF($M$2:$M$120&lt;&gt;"",ROW($M$2:$M$120)),ROW(M12))))</f>
        <v>#NUM!</v>
      </c>
      <c r="AO152" s="13" t="e">
        <f t="array" ref="AO152">IF(COUNTA($M$2:$M$120)&lt;ROW(M12),"",INDEX($AO$1:$AO$120,SMALL(IF($M$2:$M$120&lt;&gt;"",ROW($M$2:$M$120)),ROW(M12))))</f>
        <v>#NUM!</v>
      </c>
      <c r="AP152" s="13" t="e">
        <f t="array" ref="AP152">IF(COUNTA($M$2:$M$120)&lt;ROW(M12),"",INDEX($AP$1:$AP$120,SMALL(IF($M$2:$M$120&lt;&gt;"",ROW($M$2:$M$120)),ROW(M12))))</f>
        <v>#NUM!</v>
      </c>
      <c r="AQ152" s="13" t="e">
        <f t="array" ref="AQ152">IF(COUNTA($M$2:$M$120)&lt;ROW(M12),"",INDEX($AQ$1:$AQ$120,SMALL(IF($M$2:$M$120&lt;&gt;"",ROW($M$2:$M$120)),ROW(M12))))</f>
        <v>#NUM!</v>
      </c>
      <c r="AR152" s="13" t="e">
        <f t="array" ref="AR152">IF(COUNTA($M$2:$M$120)&lt;ROW(M12),"",INDEX($AR$1:$AR$120,SMALL(IF($M$2:$M$120&lt;&gt;"",ROW($M$2:$M$120)),ROW(M12))))</f>
        <v>#NUM!</v>
      </c>
      <c r="AS152" s="13" t="e">
        <f t="array" ref="AS152">IF(COUNTA($M$2:$M$120)&lt;ROW(N12),"",INDEX($AS$1:$AS$120,SMALL(IF($M$2:$M$120&lt;&gt;"",ROW($M$2:$M$120)),ROW(N12))))</f>
        <v>#NUM!</v>
      </c>
    </row>
    <row r="153" spans="11:45" ht="12.75" customHeight="1" x14ac:dyDescent="0.15">
      <c r="K153" s="13" t="e">
        <f t="array" ref="K153">IF(COUNTA($M$2:$M$120)&lt;ROW(M13),"",INDEX($K$1:$K$120,SMALL(IF($M$2:$M$120&lt;&gt;"",ROW($M$2:$M$120)),ROW(M13))))</f>
        <v>#NUM!</v>
      </c>
      <c r="L153" s="13" t="e">
        <f t="array" ref="L153">IF(COUNTA($M$2:$M$120)&lt;ROW(M13),"",INDEX($L$1:$L$120,SMALL(IF($M$2:$M$120&lt;&gt;"",ROW($M$2:$M$120)),ROW(M13))))</f>
        <v>#NUM!</v>
      </c>
      <c r="M153" s="13" t="e">
        <f t="array" ref="M153">IF(COUNTA($M$2:$M$120)&lt;ROW(M13),"",INDEX($M$1:$M$120,SMALL(IF($M$2:$M$120&lt;&gt;"",ROW($M$2:$M$120)),ROW(M13))))</f>
        <v>#NUM!</v>
      </c>
      <c r="R153" s="13" t="e">
        <f t="array" ref="R153">IF(COUNTA($M$2:$M$120)&lt;ROW(M13),"",INDEX($R$1:$R$120,SMALL(IF($M$2:$M$120&lt;&gt;"",ROW($M$2:$M$120)),ROW(M13))))</f>
        <v>#NUM!</v>
      </c>
      <c r="S153" s="13" t="e">
        <f t="array" ref="S153">IF(COUNTA($M$2:$M$120)&lt;ROW(N13),"",INDEX($S$1:$S$120,SMALL(IF($M$2:$M$120&lt;&gt;"",ROW($M$2:$M$120)),ROW(N13))))</f>
        <v>#NUM!</v>
      </c>
      <c r="T153" s="13" t="e">
        <f t="array" ref="T153">IF(COUNTA($M$2:$M$120)&lt;ROW(M13),"",INDEX($T$1:$T$120,SMALL(IF($M$2:$M$120&lt;&gt;"",ROW($M$2:$M$120)),ROW(M13))))</f>
        <v>#NUM!</v>
      </c>
      <c r="U153" s="13" t="e">
        <f t="array" ref="U153">IF(COUNTA($M$2:$M$120)&lt;ROW(M13),"",INDEX($U$1:$U$120,SMALL(IF($M$2:$M$120&lt;&gt;"",ROW($M$2:$M$120)),ROW(M13))))</f>
        <v>#NUM!</v>
      </c>
      <c r="V153" s="13" t="e">
        <f t="array" ref="V153">IF(COUNTA($M$2:$M$120)&lt;ROW(M13),"",INDEX($V$1:$V$120,SMALL(IF($M$2:$M$120&lt;&gt;"",ROW($M$2:$M$120)),ROW(M13))))</f>
        <v>#NUM!</v>
      </c>
      <c r="W153" s="13" t="e">
        <f t="array" ref="W153">IF(COUNTA($M$2:$M$120)&lt;ROW(M13),"",INDEX($W$1:$W$120,SMALL(IF($M$2:$M$120&lt;&gt;"",ROW($M$2:$M$120)),ROW(M13))))</f>
        <v>#NUM!</v>
      </c>
      <c r="X153" s="13" t="e">
        <f t="array" ref="X153">IF(COUNTA($M$2:$M$120)&lt;ROW(M13),"",INDEX($X$1:$X$120,SMALL(IF($M$2:$M$120&lt;&gt;"",ROW($M$2:$M$120)),ROW(M13))))</f>
        <v>#NUM!</v>
      </c>
      <c r="Y153" s="13" t="e">
        <f t="array" ref="Y153">IF(COUNTA($M$2:$M$120)&lt;ROW(M13),"",INDEX($Y$1:$Y$120,SMALL(IF($M$2:$M$120&lt;&gt;"",ROW($M$2:$M$120)),ROW(M13))))</f>
        <v>#NUM!</v>
      </c>
      <c r="Z153" s="13" t="e">
        <f t="array" ref="Z153">IF(COUNTA($M$2:$M$120)&lt;ROW(M13),"",INDEX($Z$1:$Z$120,SMALL(IF($M$2:$M$120&lt;&gt;"",ROW($M$2:$M$120)),ROW(M13))))</f>
        <v>#NUM!</v>
      </c>
      <c r="AA153" s="13" t="e">
        <f t="array" ref="AA153">IF(COUNTA($M$2:$M$120)&lt;ROW(M13),"",INDEX($AA$1:$AA$120,SMALL(IF($M$2:$M$120&lt;&gt;"",ROW($M$2:$M$120)),ROW(M13))))</f>
        <v>#NUM!</v>
      </c>
      <c r="AB153" s="13" t="e">
        <f t="array" ref="AB153">IF(COUNTA($M$2:$M$120)&lt;ROW(M13),"",INDEX($AB$1:$AB$120,SMALL(IF($M$2:$M$120&lt;&gt;"",ROW($M$2:$M$120)),ROW(M13))))</f>
        <v>#NUM!</v>
      </c>
      <c r="AC153" s="13" t="e">
        <f t="array" ref="AC153">IF(COUNTA($M$2:$M$120)&lt;ROW(M13),"",INDEX($AC$1:$AC$120,SMALL(IF($M$2:$M$120&lt;&gt;"",ROW($M$2:$M$120)),ROW(M13))))</f>
        <v>#NUM!</v>
      </c>
      <c r="AD153" s="13" t="e">
        <f t="array" ref="AD153">IF(COUNTA($M$2:$M$120)&lt;ROW(M13),"",INDEX($AD$1:$AD$120,SMALL(IF($M$2:$M$120&lt;&gt;"",ROW($M$2:$M$120)),ROW(M13))))</f>
        <v>#NUM!</v>
      </c>
      <c r="AE153" s="13" t="e">
        <f t="array" ref="AE153">IF(COUNTA($M$2:$M$120)&lt;ROW(M13),"",INDEX($AE$1:$AE$120,SMALL(IF($M$2:$M$120&lt;&gt;"",ROW($M$2:$M$120)),ROW(M13))))</f>
        <v>#NUM!</v>
      </c>
      <c r="AF153" s="13" t="e">
        <f t="array" ref="AF153">IF(COUNTA($M$2:$M$120)&lt;ROW(M13),"",INDEX($AF$1:$AF$120,SMALL(IF($M$2:$M$120&lt;&gt;"",ROW($M$2:$M$120)),ROW(M13))))</f>
        <v>#NUM!</v>
      </c>
      <c r="AG153" s="13" t="e">
        <f t="array" ref="AG153">IF(COUNTA($M$2:$M$120)&lt;ROW(M13),"",INDEX($AG$1:$AG$120,SMALL(IF($M$2:$M$120&lt;&gt;"",ROW($M$2:$M$120)),ROW(M13))))</f>
        <v>#NUM!</v>
      </c>
      <c r="AH153" s="13" t="e">
        <f t="array" ref="AH153">IF(COUNTA($M$2:$M$120)&lt;ROW(M13),"",INDEX($AH$1:$AH$120,SMALL(IF($M$2:$M$120&lt;&gt;"",ROW($M$2:$M$120)),ROW(M13))))</f>
        <v>#NUM!</v>
      </c>
      <c r="AI153" s="13" t="e">
        <f t="array" ref="AI153">IF(COUNTA($M$2:$M$120)&lt;ROW(M13),"",INDEX($AI$1:$AI$120,SMALL(IF($M$2:$M$120&lt;&gt;"",ROW($M$2:$M$120)),ROW(M13))))</f>
        <v>#NUM!</v>
      </c>
      <c r="AJ153" s="13" t="e">
        <f t="array" ref="AJ153">IF(COUNTA($M$2:$M$120)&lt;ROW(M13),"",INDEX($AJ$1:$AJ$120,SMALL(IF($M$2:$M$120&lt;&gt;"",ROW($M$2:$M$120)),ROW(M13))))</f>
        <v>#NUM!</v>
      </c>
      <c r="AK153" s="13" t="e">
        <f t="array" ref="AK153">IF(COUNTA($M$2:$M$120)&lt;ROW(M13),"",INDEX($AK$1:$AK$120,SMALL(IF($M$2:$M$120&lt;&gt;"",ROW($M$2:$M$120)),ROW(M13))))</f>
        <v>#NUM!</v>
      </c>
      <c r="AL153" s="13" t="e">
        <f t="array" ref="AL153">IF(COUNTA($M$2:$M$120)&lt;ROW(M13),"",INDEX($AL$1:$AL$120,SMALL(IF($M$2:$M$120&lt;&gt;"",ROW($M$2:$M$120)),ROW(M13))))</f>
        <v>#NUM!</v>
      </c>
      <c r="AM153" s="13" t="e">
        <f t="array" ref="AM153">IF(COUNTA($M$2:$M$120)&lt;ROW(M13),"",INDEX($AM$1:$AM$120,SMALL(IF($M$2:$M$120&lt;&gt;"",ROW($M$2:$M$120)),ROW(M13))))</f>
        <v>#NUM!</v>
      </c>
      <c r="AN153" s="13" t="e">
        <f t="array" ref="AN153">IF(COUNTA($M$2:$M$120)&lt;ROW(M13),"",INDEX($AN$1:$AN$120,SMALL(IF($M$2:$M$120&lt;&gt;"",ROW($M$2:$M$120)),ROW(M13))))</f>
        <v>#NUM!</v>
      </c>
      <c r="AO153" s="13" t="e">
        <f t="array" ref="AO153">IF(COUNTA($M$2:$M$120)&lt;ROW(M13),"",INDEX($AO$1:$AO$120,SMALL(IF($M$2:$M$120&lt;&gt;"",ROW($M$2:$M$120)),ROW(M13))))</f>
        <v>#NUM!</v>
      </c>
      <c r="AP153" s="13" t="e">
        <f t="array" ref="AP153">IF(COUNTA($M$2:$M$120)&lt;ROW(M13),"",INDEX($AP$1:$AP$120,SMALL(IF($M$2:$M$120&lt;&gt;"",ROW($M$2:$M$120)),ROW(M13))))</f>
        <v>#NUM!</v>
      </c>
      <c r="AQ153" s="13" t="e">
        <f t="array" ref="AQ153">IF(COUNTA($M$2:$M$120)&lt;ROW(M13),"",INDEX($AQ$1:$AQ$120,SMALL(IF($M$2:$M$120&lt;&gt;"",ROW($M$2:$M$120)),ROW(M13))))</f>
        <v>#NUM!</v>
      </c>
      <c r="AR153" s="13" t="e">
        <f t="array" ref="AR153">IF(COUNTA($M$2:$M$120)&lt;ROW(M13),"",INDEX($AR$1:$AR$120,SMALL(IF($M$2:$M$120&lt;&gt;"",ROW($M$2:$M$120)),ROW(M13))))</f>
        <v>#NUM!</v>
      </c>
      <c r="AS153" s="13" t="e">
        <f t="array" ref="AS153">IF(COUNTA($M$2:$M$120)&lt;ROW(N13),"",INDEX($AS$1:$AS$120,SMALL(IF($M$2:$M$120&lt;&gt;"",ROW($M$2:$M$120)),ROW(N13))))</f>
        <v>#NUM!</v>
      </c>
    </row>
    <row r="154" spans="11:45" ht="12.75" customHeight="1" x14ac:dyDescent="0.15">
      <c r="K154" s="13" t="e">
        <f t="array" ref="K154">IF(COUNTA($M$2:$M$120)&lt;ROW(M14),"",INDEX($K$1:$K$120,SMALL(IF($M$2:$M$120&lt;&gt;"",ROW($M$2:$M$120)),ROW(M14))))</f>
        <v>#NUM!</v>
      </c>
      <c r="L154" s="13" t="e">
        <f t="array" ref="L154">IF(COUNTA($M$2:$M$120)&lt;ROW(M14),"",INDEX($L$1:$L$120,SMALL(IF($M$2:$M$120&lt;&gt;"",ROW($M$2:$M$120)),ROW(M14))))</f>
        <v>#NUM!</v>
      </c>
      <c r="M154" s="13" t="e">
        <f t="array" ref="M154">IF(COUNTA($M$2:$M$120)&lt;ROW(M14),"",INDEX($M$1:$M$120,SMALL(IF($M$2:$M$120&lt;&gt;"",ROW($M$2:$M$120)),ROW(M14))))</f>
        <v>#NUM!</v>
      </c>
      <c r="R154" s="13" t="e">
        <f t="array" ref="R154">IF(COUNTA($M$2:$M$120)&lt;ROW(M14),"",INDEX($R$1:$R$120,SMALL(IF($M$2:$M$120&lt;&gt;"",ROW($M$2:$M$120)),ROW(M14))))</f>
        <v>#NUM!</v>
      </c>
      <c r="S154" s="13" t="e">
        <f t="array" ref="S154">IF(COUNTA($M$2:$M$120)&lt;ROW(N14),"",INDEX($S$1:$S$120,SMALL(IF($M$2:$M$120&lt;&gt;"",ROW($M$2:$M$120)),ROW(N14))))</f>
        <v>#NUM!</v>
      </c>
      <c r="T154" s="13" t="e">
        <f t="array" ref="T154">IF(COUNTA($M$2:$M$120)&lt;ROW(M14),"",INDEX($T$1:$T$120,SMALL(IF($M$2:$M$120&lt;&gt;"",ROW($M$2:$M$120)),ROW(M14))))</f>
        <v>#NUM!</v>
      </c>
      <c r="U154" s="13" t="e">
        <f t="array" ref="U154">IF(COUNTA($M$2:$M$120)&lt;ROW(M14),"",INDEX($U$1:$U$120,SMALL(IF($M$2:$M$120&lt;&gt;"",ROW($M$2:$M$120)),ROW(M14))))</f>
        <v>#NUM!</v>
      </c>
      <c r="V154" s="13" t="e">
        <f t="array" ref="V154">IF(COUNTA($M$2:$M$120)&lt;ROW(M14),"",INDEX($V$1:$V$120,SMALL(IF($M$2:$M$120&lt;&gt;"",ROW($M$2:$M$120)),ROW(M14))))</f>
        <v>#NUM!</v>
      </c>
      <c r="W154" s="13" t="e">
        <f t="array" ref="W154">IF(COUNTA($M$2:$M$120)&lt;ROW(M14),"",INDEX($W$1:$W$120,SMALL(IF($M$2:$M$120&lt;&gt;"",ROW($M$2:$M$120)),ROW(M14))))</f>
        <v>#NUM!</v>
      </c>
      <c r="X154" s="13" t="e">
        <f t="array" ref="X154">IF(COUNTA($M$2:$M$120)&lt;ROW(M14),"",INDEX($X$1:$X$120,SMALL(IF($M$2:$M$120&lt;&gt;"",ROW($M$2:$M$120)),ROW(M14))))</f>
        <v>#NUM!</v>
      </c>
      <c r="Y154" s="13" t="e">
        <f t="array" ref="Y154">IF(COUNTA($M$2:$M$120)&lt;ROW(M14),"",INDEX($Y$1:$Y$120,SMALL(IF($M$2:$M$120&lt;&gt;"",ROW($M$2:$M$120)),ROW(M14))))</f>
        <v>#NUM!</v>
      </c>
      <c r="Z154" s="13" t="e">
        <f t="array" ref="Z154">IF(COUNTA($M$2:$M$120)&lt;ROW(M14),"",INDEX($Z$1:$Z$120,SMALL(IF($M$2:$M$120&lt;&gt;"",ROW($M$2:$M$120)),ROW(M14))))</f>
        <v>#NUM!</v>
      </c>
      <c r="AA154" s="13" t="e">
        <f t="array" ref="AA154">IF(COUNTA($M$2:$M$120)&lt;ROW(M14),"",INDEX($AA$1:$AA$120,SMALL(IF($M$2:$M$120&lt;&gt;"",ROW($M$2:$M$120)),ROW(M14))))</f>
        <v>#NUM!</v>
      </c>
      <c r="AB154" s="13" t="e">
        <f t="array" ref="AB154">IF(COUNTA($M$2:$M$120)&lt;ROW(M14),"",INDEX($AB$1:$AB$120,SMALL(IF($M$2:$M$120&lt;&gt;"",ROW($M$2:$M$120)),ROW(M14))))</f>
        <v>#NUM!</v>
      </c>
      <c r="AC154" s="13" t="e">
        <f t="array" ref="AC154">IF(COUNTA($M$2:$M$120)&lt;ROW(M14),"",INDEX($AC$1:$AC$120,SMALL(IF($M$2:$M$120&lt;&gt;"",ROW($M$2:$M$120)),ROW(M14))))</f>
        <v>#NUM!</v>
      </c>
      <c r="AD154" s="13" t="e">
        <f t="array" ref="AD154">IF(COUNTA($M$2:$M$120)&lt;ROW(M14),"",INDEX($AD$1:$AD$120,SMALL(IF($M$2:$M$120&lt;&gt;"",ROW($M$2:$M$120)),ROW(M14))))</f>
        <v>#NUM!</v>
      </c>
      <c r="AE154" s="13" t="e">
        <f t="array" ref="AE154">IF(COUNTA($M$2:$M$120)&lt;ROW(M14),"",INDEX($AE$1:$AE$120,SMALL(IF($M$2:$M$120&lt;&gt;"",ROW($M$2:$M$120)),ROW(M14))))</f>
        <v>#NUM!</v>
      </c>
      <c r="AF154" s="13" t="e">
        <f t="array" ref="AF154">IF(COUNTA($M$2:$M$120)&lt;ROW(M14),"",INDEX($AF$1:$AF$120,SMALL(IF($M$2:$M$120&lt;&gt;"",ROW($M$2:$M$120)),ROW(M14))))</f>
        <v>#NUM!</v>
      </c>
      <c r="AG154" s="13" t="e">
        <f t="array" ref="AG154">IF(COUNTA($M$2:$M$120)&lt;ROW(M14),"",INDEX($AG$1:$AG$120,SMALL(IF($M$2:$M$120&lt;&gt;"",ROW($M$2:$M$120)),ROW(M14))))</f>
        <v>#NUM!</v>
      </c>
      <c r="AH154" s="13" t="e">
        <f t="array" ref="AH154">IF(COUNTA($M$2:$M$120)&lt;ROW(M14),"",INDEX($AH$1:$AH$120,SMALL(IF($M$2:$M$120&lt;&gt;"",ROW($M$2:$M$120)),ROW(M14))))</f>
        <v>#NUM!</v>
      </c>
      <c r="AI154" s="13" t="e">
        <f t="array" ref="AI154">IF(COUNTA($M$2:$M$120)&lt;ROW(M14),"",INDEX($AI$1:$AI$120,SMALL(IF($M$2:$M$120&lt;&gt;"",ROW($M$2:$M$120)),ROW(M14))))</f>
        <v>#NUM!</v>
      </c>
      <c r="AJ154" s="13" t="e">
        <f t="array" ref="AJ154">IF(COUNTA($M$2:$M$120)&lt;ROW(M14),"",INDEX($AJ$1:$AJ$120,SMALL(IF($M$2:$M$120&lt;&gt;"",ROW($M$2:$M$120)),ROW(M14))))</f>
        <v>#NUM!</v>
      </c>
      <c r="AK154" s="13" t="e">
        <f t="array" ref="AK154">IF(COUNTA($M$2:$M$120)&lt;ROW(M14),"",INDEX($AK$1:$AK$120,SMALL(IF($M$2:$M$120&lt;&gt;"",ROW($M$2:$M$120)),ROW(M14))))</f>
        <v>#NUM!</v>
      </c>
      <c r="AL154" s="13" t="e">
        <f t="array" ref="AL154">IF(COUNTA($M$2:$M$120)&lt;ROW(M14),"",INDEX($AL$1:$AL$120,SMALL(IF($M$2:$M$120&lt;&gt;"",ROW($M$2:$M$120)),ROW(M14))))</f>
        <v>#NUM!</v>
      </c>
      <c r="AM154" s="13" t="e">
        <f t="array" ref="AM154">IF(COUNTA($M$2:$M$120)&lt;ROW(M14),"",INDEX($AM$1:$AM$120,SMALL(IF($M$2:$M$120&lt;&gt;"",ROW($M$2:$M$120)),ROW(M14))))</f>
        <v>#NUM!</v>
      </c>
      <c r="AN154" s="13" t="e">
        <f t="array" ref="AN154">IF(COUNTA($M$2:$M$120)&lt;ROW(M14),"",INDEX($AN$1:$AN$120,SMALL(IF($M$2:$M$120&lt;&gt;"",ROW($M$2:$M$120)),ROW(M14))))</f>
        <v>#NUM!</v>
      </c>
      <c r="AO154" s="13" t="e">
        <f t="array" ref="AO154">IF(COUNTA($M$2:$M$120)&lt;ROW(M14),"",INDEX($AO$1:$AO$120,SMALL(IF($M$2:$M$120&lt;&gt;"",ROW($M$2:$M$120)),ROW(M14))))</f>
        <v>#NUM!</v>
      </c>
      <c r="AP154" s="13" t="e">
        <f t="array" ref="AP154">IF(COUNTA($M$2:$M$120)&lt;ROW(M14),"",INDEX($AP$1:$AP$120,SMALL(IF($M$2:$M$120&lt;&gt;"",ROW($M$2:$M$120)),ROW(M14))))</f>
        <v>#NUM!</v>
      </c>
      <c r="AQ154" s="13" t="e">
        <f t="array" ref="AQ154">IF(COUNTA($M$2:$M$120)&lt;ROW(M14),"",INDEX($AQ$1:$AQ$120,SMALL(IF($M$2:$M$120&lt;&gt;"",ROW($M$2:$M$120)),ROW(M14))))</f>
        <v>#NUM!</v>
      </c>
      <c r="AR154" s="13" t="e">
        <f t="array" ref="AR154">IF(COUNTA($M$2:$M$120)&lt;ROW(M14),"",INDEX($AR$1:$AR$120,SMALL(IF($M$2:$M$120&lt;&gt;"",ROW($M$2:$M$120)),ROW(M14))))</f>
        <v>#NUM!</v>
      </c>
      <c r="AS154" s="13" t="e">
        <f t="array" ref="AS154">IF(COUNTA($M$2:$M$120)&lt;ROW(N14),"",INDEX($AS$1:$AS$120,SMALL(IF($M$2:$M$120&lt;&gt;"",ROW($M$2:$M$120)),ROW(N14))))</f>
        <v>#NUM!</v>
      </c>
    </row>
    <row r="155" spans="11:45" ht="12.75" customHeight="1" x14ac:dyDescent="0.15">
      <c r="K155" s="13" t="e">
        <f t="array" ref="K155">IF(COUNTA($M$2:$M$120)&lt;ROW(M15),"",INDEX($K$1:$K$120,SMALL(IF($M$2:$M$120&lt;&gt;"",ROW($M$2:$M$120)),ROW(M15))))</f>
        <v>#NUM!</v>
      </c>
      <c r="L155" s="13" t="e">
        <f t="array" ref="L155">IF(COUNTA($M$2:$M$120)&lt;ROW(M15),"",INDEX($L$1:$L$120,SMALL(IF($M$2:$M$120&lt;&gt;"",ROW($M$2:$M$120)),ROW(M15))))</f>
        <v>#NUM!</v>
      </c>
      <c r="M155" s="13" t="e">
        <f t="array" ref="M155">IF(COUNTA($M$2:$M$120)&lt;ROW(M15),"",INDEX($M$1:$M$120,SMALL(IF($M$2:$M$120&lt;&gt;"",ROW($M$2:$M$120)),ROW(M15))))</f>
        <v>#NUM!</v>
      </c>
      <c r="R155" s="13" t="e">
        <f t="array" ref="R155">IF(COUNTA($M$2:$M$120)&lt;ROW(M15),"",INDEX($R$1:$R$120,SMALL(IF($M$2:$M$120&lt;&gt;"",ROW($M$2:$M$120)),ROW(M15))))</f>
        <v>#NUM!</v>
      </c>
      <c r="S155" s="13" t="e">
        <f t="array" ref="S155">IF(COUNTA($M$2:$M$120)&lt;ROW(N15),"",INDEX($S$1:$S$120,SMALL(IF($M$2:$M$120&lt;&gt;"",ROW($M$2:$M$120)),ROW(N15))))</f>
        <v>#NUM!</v>
      </c>
      <c r="T155" s="13" t="e">
        <f t="array" ref="T155">IF(COUNTA($M$2:$M$120)&lt;ROW(M15),"",INDEX($T$1:$T$120,SMALL(IF($M$2:$M$120&lt;&gt;"",ROW($M$2:$M$120)),ROW(M15))))</f>
        <v>#NUM!</v>
      </c>
      <c r="U155" s="13" t="e">
        <f t="array" ref="U155">IF(COUNTA($M$2:$M$120)&lt;ROW(M15),"",INDEX($U$1:$U$120,SMALL(IF($M$2:$M$120&lt;&gt;"",ROW($M$2:$M$120)),ROW(M15))))</f>
        <v>#NUM!</v>
      </c>
      <c r="V155" s="13" t="e">
        <f t="array" ref="V155">IF(COUNTA($M$2:$M$120)&lt;ROW(M15),"",INDEX($V$1:$V$120,SMALL(IF($M$2:$M$120&lt;&gt;"",ROW($M$2:$M$120)),ROW(M15))))</f>
        <v>#NUM!</v>
      </c>
      <c r="W155" s="13" t="e">
        <f t="array" ref="W155">IF(COUNTA($M$2:$M$120)&lt;ROW(M15),"",INDEX($W$1:$W$120,SMALL(IF($M$2:$M$120&lt;&gt;"",ROW($M$2:$M$120)),ROW(M15))))</f>
        <v>#NUM!</v>
      </c>
      <c r="X155" s="13" t="e">
        <f t="array" ref="X155">IF(COUNTA($M$2:$M$120)&lt;ROW(M15),"",INDEX($X$1:$X$120,SMALL(IF($M$2:$M$120&lt;&gt;"",ROW($M$2:$M$120)),ROW(M15))))</f>
        <v>#NUM!</v>
      </c>
      <c r="Y155" s="13" t="e">
        <f t="array" ref="Y155">IF(COUNTA($M$2:$M$120)&lt;ROW(M15),"",INDEX($Y$1:$Y$120,SMALL(IF($M$2:$M$120&lt;&gt;"",ROW($M$2:$M$120)),ROW(M15))))</f>
        <v>#NUM!</v>
      </c>
      <c r="Z155" s="13" t="e">
        <f t="array" ref="Z155">IF(COUNTA($M$2:$M$120)&lt;ROW(M15),"",INDEX($Z$1:$Z$120,SMALL(IF($M$2:$M$120&lt;&gt;"",ROW($M$2:$M$120)),ROW(M15))))</f>
        <v>#NUM!</v>
      </c>
      <c r="AA155" s="13" t="e">
        <f t="array" ref="AA155">IF(COUNTA($M$2:$M$120)&lt;ROW(M15),"",INDEX($AA$1:$AA$120,SMALL(IF($M$2:$M$120&lt;&gt;"",ROW($M$2:$M$120)),ROW(M15))))</f>
        <v>#NUM!</v>
      </c>
      <c r="AB155" s="13" t="e">
        <f t="array" ref="AB155">IF(COUNTA($M$2:$M$120)&lt;ROW(M15),"",INDEX($AB$1:$AB$120,SMALL(IF($M$2:$M$120&lt;&gt;"",ROW($M$2:$M$120)),ROW(M15))))</f>
        <v>#NUM!</v>
      </c>
      <c r="AC155" s="13" t="e">
        <f t="array" ref="AC155">IF(COUNTA($M$2:$M$120)&lt;ROW(M15),"",INDEX($AC$1:$AC$120,SMALL(IF($M$2:$M$120&lt;&gt;"",ROW($M$2:$M$120)),ROW(M15))))</f>
        <v>#NUM!</v>
      </c>
      <c r="AD155" s="13" t="e">
        <f t="array" ref="AD155">IF(COUNTA($M$2:$M$120)&lt;ROW(M15),"",INDEX($AD$1:$AD$120,SMALL(IF($M$2:$M$120&lt;&gt;"",ROW($M$2:$M$120)),ROW(M15))))</f>
        <v>#NUM!</v>
      </c>
      <c r="AE155" s="13" t="e">
        <f t="array" ref="AE155">IF(COUNTA($M$2:$M$120)&lt;ROW(M15),"",INDEX($AE$1:$AE$120,SMALL(IF($M$2:$M$120&lt;&gt;"",ROW($M$2:$M$120)),ROW(M15))))</f>
        <v>#NUM!</v>
      </c>
      <c r="AF155" s="13" t="e">
        <f t="array" ref="AF155">IF(COUNTA($M$2:$M$120)&lt;ROW(M15),"",INDEX($AF$1:$AF$120,SMALL(IF($M$2:$M$120&lt;&gt;"",ROW($M$2:$M$120)),ROW(M15))))</f>
        <v>#NUM!</v>
      </c>
      <c r="AG155" s="13" t="e">
        <f t="array" ref="AG155">IF(COUNTA($M$2:$M$120)&lt;ROW(M15),"",INDEX($AG$1:$AG$120,SMALL(IF($M$2:$M$120&lt;&gt;"",ROW($M$2:$M$120)),ROW(M15))))</f>
        <v>#NUM!</v>
      </c>
      <c r="AH155" s="13" t="e">
        <f t="array" ref="AH155">IF(COUNTA($M$2:$M$120)&lt;ROW(M15),"",INDEX($AH$1:$AH$120,SMALL(IF($M$2:$M$120&lt;&gt;"",ROW($M$2:$M$120)),ROW(M15))))</f>
        <v>#NUM!</v>
      </c>
      <c r="AI155" s="13" t="e">
        <f t="array" ref="AI155">IF(COUNTA($M$2:$M$120)&lt;ROW(M15),"",INDEX($AI$1:$AI$120,SMALL(IF($M$2:$M$120&lt;&gt;"",ROW($M$2:$M$120)),ROW(M15))))</f>
        <v>#NUM!</v>
      </c>
      <c r="AJ155" s="13" t="e">
        <f t="array" ref="AJ155">IF(COUNTA($M$2:$M$120)&lt;ROW(M15),"",INDEX($AJ$1:$AJ$120,SMALL(IF($M$2:$M$120&lt;&gt;"",ROW($M$2:$M$120)),ROW(M15))))</f>
        <v>#NUM!</v>
      </c>
      <c r="AK155" s="13" t="e">
        <f t="array" ref="AK155">IF(COUNTA($M$2:$M$120)&lt;ROW(M15),"",INDEX($AK$1:$AK$120,SMALL(IF($M$2:$M$120&lt;&gt;"",ROW($M$2:$M$120)),ROW(M15))))</f>
        <v>#NUM!</v>
      </c>
      <c r="AL155" s="13" t="e">
        <f t="array" ref="AL155">IF(COUNTA($M$2:$M$120)&lt;ROW(M15),"",INDEX($AL$1:$AL$120,SMALL(IF($M$2:$M$120&lt;&gt;"",ROW($M$2:$M$120)),ROW(M15))))</f>
        <v>#NUM!</v>
      </c>
      <c r="AM155" s="13" t="e">
        <f t="array" ref="AM155">IF(COUNTA($M$2:$M$120)&lt;ROW(M15),"",INDEX($AM$1:$AM$120,SMALL(IF($M$2:$M$120&lt;&gt;"",ROW($M$2:$M$120)),ROW(M15))))</f>
        <v>#NUM!</v>
      </c>
      <c r="AN155" s="13" t="e">
        <f t="array" ref="AN155">IF(COUNTA($M$2:$M$120)&lt;ROW(M15),"",INDEX($AN$1:$AN$120,SMALL(IF($M$2:$M$120&lt;&gt;"",ROW($M$2:$M$120)),ROW(M15))))</f>
        <v>#NUM!</v>
      </c>
      <c r="AO155" s="13" t="e">
        <f t="array" ref="AO155">IF(COUNTA($M$2:$M$120)&lt;ROW(M15),"",INDEX($AO$1:$AO$120,SMALL(IF($M$2:$M$120&lt;&gt;"",ROW($M$2:$M$120)),ROW(M15))))</f>
        <v>#NUM!</v>
      </c>
      <c r="AP155" s="13" t="e">
        <f t="array" ref="AP155">IF(COUNTA($M$2:$M$120)&lt;ROW(M15),"",INDEX($AP$1:$AP$120,SMALL(IF($M$2:$M$120&lt;&gt;"",ROW($M$2:$M$120)),ROW(M15))))</f>
        <v>#NUM!</v>
      </c>
      <c r="AQ155" s="13" t="e">
        <f t="array" ref="AQ155">IF(COUNTA($M$2:$M$120)&lt;ROW(M15),"",INDEX($AQ$1:$AQ$120,SMALL(IF($M$2:$M$120&lt;&gt;"",ROW($M$2:$M$120)),ROW(M15))))</f>
        <v>#NUM!</v>
      </c>
      <c r="AR155" s="13" t="e">
        <f t="array" ref="AR155">IF(COUNTA($M$2:$M$120)&lt;ROW(M15),"",INDEX($AR$1:$AR$120,SMALL(IF($M$2:$M$120&lt;&gt;"",ROW($M$2:$M$120)),ROW(M15))))</f>
        <v>#NUM!</v>
      </c>
      <c r="AS155" s="13" t="e">
        <f t="array" ref="AS155">IF(COUNTA($M$2:$M$120)&lt;ROW(N15),"",INDEX($AS$1:$AS$120,SMALL(IF($M$2:$M$120&lt;&gt;"",ROW($M$2:$M$120)),ROW(N15))))</f>
        <v>#NUM!</v>
      </c>
    </row>
    <row r="156" spans="11:45" ht="12.75" customHeight="1" x14ac:dyDescent="0.15">
      <c r="K156" s="13" t="e">
        <f t="array" ref="K156">IF(COUNTA($M$2:$M$120)&lt;ROW(M16),"",INDEX($K$1:$K$120,SMALL(IF($M$2:$M$120&lt;&gt;"",ROW($M$2:$M$120)),ROW(M16))))</f>
        <v>#NUM!</v>
      </c>
      <c r="L156" s="13" t="e">
        <f t="array" ref="L156">IF(COUNTA($M$2:$M$120)&lt;ROW(M16),"",INDEX($L$1:$L$120,SMALL(IF($M$2:$M$120&lt;&gt;"",ROW($M$2:$M$120)),ROW(M16))))</f>
        <v>#NUM!</v>
      </c>
      <c r="M156" s="13" t="e">
        <f t="array" ref="M156">IF(COUNTA($M$2:$M$120)&lt;ROW(M16),"",INDEX($M$1:$M$120,SMALL(IF($M$2:$M$120&lt;&gt;"",ROW($M$2:$M$120)),ROW(M16))))</f>
        <v>#NUM!</v>
      </c>
      <c r="R156" s="13" t="e">
        <f t="array" ref="R156">IF(COUNTA($M$2:$M$120)&lt;ROW(M16),"",INDEX($R$1:$R$120,SMALL(IF($M$2:$M$120&lt;&gt;"",ROW($M$2:$M$120)),ROW(M16))))</f>
        <v>#NUM!</v>
      </c>
      <c r="S156" s="13" t="e">
        <f t="array" ref="S156">IF(COUNTA($M$2:$M$120)&lt;ROW(N16),"",INDEX($S$1:$S$120,SMALL(IF($M$2:$M$120&lt;&gt;"",ROW($M$2:$M$120)),ROW(N16))))</f>
        <v>#NUM!</v>
      </c>
      <c r="T156" s="13" t="e">
        <f t="array" ref="T156">IF(COUNTA($M$2:$M$120)&lt;ROW(M16),"",INDEX($T$1:$T$120,SMALL(IF($M$2:$M$120&lt;&gt;"",ROW($M$2:$M$120)),ROW(M16))))</f>
        <v>#NUM!</v>
      </c>
      <c r="U156" s="13" t="e">
        <f t="array" ref="U156">IF(COUNTA($M$2:$M$120)&lt;ROW(M16),"",INDEX($U$1:$U$120,SMALL(IF($M$2:$M$120&lt;&gt;"",ROW($M$2:$M$120)),ROW(M16))))</f>
        <v>#NUM!</v>
      </c>
      <c r="V156" s="13" t="e">
        <f t="array" ref="V156">IF(COUNTA($M$2:$M$120)&lt;ROW(M16),"",INDEX($V$1:$V$120,SMALL(IF($M$2:$M$120&lt;&gt;"",ROW($M$2:$M$120)),ROW(M16))))</f>
        <v>#NUM!</v>
      </c>
      <c r="W156" s="13" t="e">
        <f t="array" ref="W156">IF(COUNTA($M$2:$M$120)&lt;ROW(M16),"",INDEX($W$1:$W$120,SMALL(IF($M$2:$M$120&lt;&gt;"",ROW($M$2:$M$120)),ROW(M16))))</f>
        <v>#NUM!</v>
      </c>
      <c r="X156" s="13" t="e">
        <f t="array" ref="X156">IF(COUNTA($M$2:$M$120)&lt;ROW(M16),"",INDEX($X$1:$X$120,SMALL(IF($M$2:$M$120&lt;&gt;"",ROW($M$2:$M$120)),ROW(M16))))</f>
        <v>#NUM!</v>
      </c>
      <c r="Y156" s="13" t="e">
        <f t="array" ref="Y156">IF(COUNTA($M$2:$M$120)&lt;ROW(M16),"",INDEX($Y$1:$Y$120,SMALL(IF($M$2:$M$120&lt;&gt;"",ROW($M$2:$M$120)),ROW(M16))))</f>
        <v>#NUM!</v>
      </c>
      <c r="Z156" s="13" t="e">
        <f t="array" ref="Z156">IF(COUNTA($M$2:$M$120)&lt;ROW(M16),"",INDEX($Z$1:$Z$120,SMALL(IF($M$2:$M$120&lt;&gt;"",ROW($M$2:$M$120)),ROW(M16))))</f>
        <v>#NUM!</v>
      </c>
      <c r="AA156" s="13" t="e">
        <f t="array" ref="AA156">IF(COUNTA($M$2:$M$120)&lt;ROW(M16),"",INDEX($AA$1:$AA$120,SMALL(IF($M$2:$M$120&lt;&gt;"",ROW($M$2:$M$120)),ROW(M16))))</f>
        <v>#NUM!</v>
      </c>
      <c r="AB156" s="13" t="e">
        <f t="array" ref="AB156">IF(COUNTA($M$2:$M$120)&lt;ROW(M16),"",INDEX($AB$1:$AB$120,SMALL(IF($M$2:$M$120&lt;&gt;"",ROW($M$2:$M$120)),ROW(M16))))</f>
        <v>#NUM!</v>
      </c>
      <c r="AC156" s="13" t="e">
        <f t="array" ref="AC156">IF(COUNTA($M$2:$M$120)&lt;ROW(M16),"",INDEX($AC$1:$AC$120,SMALL(IF($M$2:$M$120&lt;&gt;"",ROW($M$2:$M$120)),ROW(M16))))</f>
        <v>#NUM!</v>
      </c>
      <c r="AD156" s="13" t="e">
        <f t="array" ref="AD156">IF(COUNTA($M$2:$M$120)&lt;ROW(M16),"",INDEX($AD$1:$AD$120,SMALL(IF($M$2:$M$120&lt;&gt;"",ROW($M$2:$M$120)),ROW(M16))))</f>
        <v>#NUM!</v>
      </c>
      <c r="AE156" s="13" t="e">
        <f t="array" ref="AE156">IF(COUNTA($M$2:$M$120)&lt;ROW(M16),"",INDEX($AE$1:$AE$120,SMALL(IF($M$2:$M$120&lt;&gt;"",ROW($M$2:$M$120)),ROW(M16))))</f>
        <v>#NUM!</v>
      </c>
      <c r="AF156" s="13" t="e">
        <f t="array" ref="AF156">IF(COUNTA($M$2:$M$120)&lt;ROW(M16),"",INDEX($AF$1:$AF$120,SMALL(IF($M$2:$M$120&lt;&gt;"",ROW($M$2:$M$120)),ROW(M16))))</f>
        <v>#NUM!</v>
      </c>
      <c r="AG156" s="13" t="e">
        <f t="array" ref="AG156">IF(COUNTA($M$2:$M$120)&lt;ROW(M16),"",INDEX($AG$1:$AG$120,SMALL(IF($M$2:$M$120&lt;&gt;"",ROW($M$2:$M$120)),ROW(M16))))</f>
        <v>#NUM!</v>
      </c>
      <c r="AH156" s="13" t="e">
        <f t="array" ref="AH156">IF(COUNTA($M$2:$M$120)&lt;ROW(M16),"",INDEX($AH$1:$AH$120,SMALL(IF($M$2:$M$120&lt;&gt;"",ROW($M$2:$M$120)),ROW(M16))))</f>
        <v>#NUM!</v>
      </c>
      <c r="AI156" s="13" t="e">
        <f t="array" ref="AI156">IF(COUNTA($M$2:$M$120)&lt;ROW(M16),"",INDEX($AI$1:$AI$120,SMALL(IF($M$2:$M$120&lt;&gt;"",ROW($M$2:$M$120)),ROW(M16))))</f>
        <v>#NUM!</v>
      </c>
      <c r="AJ156" s="13" t="e">
        <f t="array" ref="AJ156">IF(COUNTA($M$2:$M$120)&lt;ROW(M16),"",INDEX($AJ$1:$AJ$120,SMALL(IF($M$2:$M$120&lt;&gt;"",ROW($M$2:$M$120)),ROW(M16))))</f>
        <v>#NUM!</v>
      </c>
      <c r="AK156" s="13" t="e">
        <f t="array" ref="AK156">IF(COUNTA($M$2:$M$120)&lt;ROW(M16),"",INDEX($AK$1:$AK$120,SMALL(IF($M$2:$M$120&lt;&gt;"",ROW($M$2:$M$120)),ROW(M16))))</f>
        <v>#NUM!</v>
      </c>
      <c r="AL156" s="13" t="e">
        <f t="array" ref="AL156">IF(COUNTA($M$2:$M$120)&lt;ROW(M16),"",INDEX($AL$1:$AL$120,SMALL(IF($M$2:$M$120&lt;&gt;"",ROW($M$2:$M$120)),ROW(M16))))</f>
        <v>#NUM!</v>
      </c>
      <c r="AM156" s="13" t="e">
        <f t="array" ref="AM156">IF(COUNTA($M$2:$M$120)&lt;ROW(M16),"",INDEX($AM$1:$AM$120,SMALL(IF($M$2:$M$120&lt;&gt;"",ROW($M$2:$M$120)),ROW(M16))))</f>
        <v>#NUM!</v>
      </c>
      <c r="AN156" s="13" t="e">
        <f t="array" ref="AN156">IF(COUNTA($M$2:$M$120)&lt;ROW(M16),"",INDEX($AN$1:$AN$120,SMALL(IF($M$2:$M$120&lt;&gt;"",ROW($M$2:$M$120)),ROW(M16))))</f>
        <v>#NUM!</v>
      </c>
      <c r="AO156" s="13" t="e">
        <f t="array" ref="AO156">IF(COUNTA($M$2:$M$120)&lt;ROW(M16),"",INDEX($AO$1:$AO$120,SMALL(IF($M$2:$M$120&lt;&gt;"",ROW($M$2:$M$120)),ROW(M16))))</f>
        <v>#NUM!</v>
      </c>
      <c r="AP156" s="13" t="e">
        <f t="array" ref="AP156">IF(COUNTA($M$2:$M$120)&lt;ROW(M16),"",INDEX($AP$1:$AP$120,SMALL(IF($M$2:$M$120&lt;&gt;"",ROW($M$2:$M$120)),ROW(M16))))</f>
        <v>#NUM!</v>
      </c>
      <c r="AQ156" s="13" t="e">
        <f t="array" ref="AQ156">IF(COUNTA($M$2:$M$120)&lt;ROW(M16),"",INDEX($AQ$1:$AQ$120,SMALL(IF($M$2:$M$120&lt;&gt;"",ROW($M$2:$M$120)),ROW(M16))))</f>
        <v>#NUM!</v>
      </c>
      <c r="AR156" s="13" t="e">
        <f t="array" ref="AR156">IF(COUNTA($M$2:$M$120)&lt;ROW(M16),"",INDEX($AR$1:$AR$120,SMALL(IF($M$2:$M$120&lt;&gt;"",ROW($M$2:$M$120)),ROW(M16))))</f>
        <v>#NUM!</v>
      </c>
      <c r="AS156" s="13" t="e">
        <f t="array" ref="AS156">IF(COUNTA($M$2:$M$120)&lt;ROW(N16),"",INDEX($AS$1:$AS$120,SMALL(IF($M$2:$M$120&lt;&gt;"",ROW($M$2:$M$120)),ROW(N16))))</f>
        <v>#NUM!</v>
      </c>
    </row>
    <row r="157" spans="11:45" ht="12.75" customHeight="1" x14ac:dyDescent="0.15">
      <c r="K157" s="13" t="e">
        <f t="array" ref="K157">IF(COUNTA($M$2:$M$120)&lt;ROW(M17),"",INDEX($K$1:$K$120,SMALL(IF($M$2:$M$120&lt;&gt;"",ROW($M$2:$M$120)),ROW(M17))))</f>
        <v>#NUM!</v>
      </c>
      <c r="L157" s="13" t="e">
        <f t="array" ref="L157">IF(COUNTA($M$2:$M$120)&lt;ROW(M17),"",INDEX($L$1:$L$120,SMALL(IF($M$2:$M$120&lt;&gt;"",ROW($M$2:$M$120)),ROW(M17))))</f>
        <v>#NUM!</v>
      </c>
      <c r="M157" s="13" t="e">
        <f t="array" ref="M157">IF(COUNTA($M$2:$M$120)&lt;ROW(M17),"",INDEX($M$1:$M$120,SMALL(IF($M$2:$M$120&lt;&gt;"",ROW($M$2:$M$120)),ROW(M17))))</f>
        <v>#NUM!</v>
      </c>
      <c r="R157" s="13" t="e">
        <f t="array" ref="R157">IF(COUNTA($M$2:$M$120)&lt;ROW(M17),"",INDEX($R$1:$R$120,SMALL(IF($M$2:$M$120&lt;&gt;"",ROW($M$2:$M$120)),ROW(M17))))</f>
        <v>#NUM!</v>
      </c>
      <c r="S157" s="13" t="e">
        <f t="array" ref="S157">IF(COUNTA($M$2:$M$120)&lt;ROW(N17),"",INDEX($S$1:$S$120,SMALL(IF($M$2:$M$120&lt;&gt;"",ROW($M$2:$M$120)),ROW(N17))))</f>
        <v>#NUM!</v>
      </c>
      <c r="T157" s="13" t="e">
        <f t="array" ref="T157">IF(COUNTA($M$2:$M$120)&lt;ROW(M17),"",INDEX($T$1:$T$120,SMALL(IF($M$2:$M$120&lt;&gt;"",ROW($M$2:$M$120)),ROW(M17))))</f>
        <v>#NUM!</v>
      </c>
      <c r="U157" s="13" t="e">
        <f t="array" ref="U157">IF(COUNTA($M$2:$M$120)&lt;ROW(M17),"",INDEX($U$1:$U$120,SMALL(IF($M$2:$M$120&lt;&gt;"",ROW($M$2:$M$120)),ROW(M17))))</f>
        <v>#NUM!</v>
      </c>
      <c r="V157" s="13" t="e">
        <f t="array" ref="V157">IF(COUNTA($M$2:$M$120)&lt;ROW(M17),"",INDEX($V$1:$V$120,SMALL(IF($M$2:$M$120&lt;&gt;"",ROW($M$2:$M$120)),ROW(M17))))</f>
        <v>#NUM!</v>
      </c>
      <c r="W157" s="13" t="e">
        <f t="array" ref="W157">IF(COUNTA($M$2:$M$120)&lt;ROW(M17),"",INDEX($W$1:$W$120,SMALL(IF($M$2:$M$120&lt;&gt;"",ROW($M$2:$M$120)),ROW(M17))))</f>
        <v>#NUM!</v>
      </c>
      <c r="X157" s="13" t="e">
        <f t="array" ref="X157">IF(COUNTA($M$2:$M$120)&lt;ROW(M17),"",INDEX($X$1:$X$120,SMALL(IF($M$2:$M$120&lt;&gt;"",ROW($M$2:$M$120)),ROW(M17))))</f>
        <v>#NUM!</v>
      </c>
      <c r="Y157" s="13" t="e">
        <f t="array" ref="Y157">IF(COUNTA($M$2:$M$120)&lt;ROW(M17),"",INDEX($Y$1:$Y$120,SMALL(IF($M$2:$M$120&lt;&gt;"",ROW($M$2:$M$120)),ROW(M17))))</f>
        <v>#NUM!</v>
      </c>
      <c r="Z157" s="13" t="e">
        <f t="array" ref="Z157">IF(COUNTA($M$2:$M$120)&lt;ROW(M17),"",INDEX($Z$1:$Z$120,SMALL(IF($M$2:$M$120&lt;&gt;"",ROW($M$2:$M$120)),ROW(M17))))</f>
        <v>#NUM!</v>
      </c>
      <c r="AA157" s="13" t="e">
        <f t="array" ref="AA157">IF(COUNTA($M$2:$M$120)&lt;ROW(M17),"",INDEX($AA$1:$AA$120,SMALL(IF($M$2:$M$120&lt;&gt;"",ROW($M$2:$M$120)),ROW(M17))))</f>
        <v>#NUM!</v>
      </c>
      <c r="AB157" s="13" t="e">
        <f t="array" ref="AB157">IF(COUNTA($M$2:$M$120)&lt;ROW(M17),"",INDEX($AB$1:$AB$120,SMALL(IF($M$2:$M$120&lt;&gt;"",ROW($M$2:$M$120)),ROW(M17))))</f>
        <v>#NUM!</v>
      </c>
      <c r="AC157" s="13" t="e">
        <f t="array" ref="AC157">IF(COUNTA($M$2:$M$120)&lt;ROW(M17),"",INDEX($AC$1:$AC$120,SMALL(IF($M$2:$M$120&lt;&gt;"",ROW($M$2:$M$120)),ROW(M17))))</f>
        <v>#NUM!</v>
      </c>
      <c r="AD157" s="13" t="e">
        <f t="array" ref="AD157">IF(COUNTA($M$2:$M$120)&lt;ROW(M17),"",INDEX($AD$1:$AD$120,SMALL(IF($M$2:$M$120&lt;&gt;"",ROW($M$2:$M$120)),ROW(M17))))</f>
        <v>#NUM!</v>
      </c>
      <c r="AE157" s="13" t="e">
        <f t="array" ref="AE157">IF(COUNTA($M$2:$M$120)&lt;ROW(M17),"",INDEX($AE$1:$AE$120,SMALL(IF($M$2:$M$120&lt;&gt;"",ROW($M$2:$M$120)),ROW(M17))))</f>
        <v>#NUM!</v>
      </c>
      <c r="AF157" s="13" t="e">
        <f t="array" ref="AF157">IF(COUNTA($M$2:$M$120)&lt;ROW(M17),"",INDEX($AF$1:$AF$120,SMALL(IF($M$2:$M$120&lt;&gt;"",ROW($M$2:$M$120)),ROW(M17))))</f>
        <v>#NUM!</v>
      </c>
      <c r="AG157" s="13" t="e">
        <f t="array" ref="AG157">IF(COUNTA($M$2:$M$120)&lt;ROW(M17),"",INDEX($AG$1:$AG$120,SMALL(IF($M$2:$M$120&lt;&gt;"",ROW($M$2:$M$120)),ROW(M17))))</f>
        <v>#NUM!</v>
      </c>
      <c r="AH157" s="13" t="e">
        <f t="array" ref="AH157">IF(COUNTA($M$2:$M$120)&lt;ROW(M17),"",INDEX($AH$1:$AH$120,SMALL(IF($M$2:$M$120&lt;&gt;"",ROW($M$2:$M$120)),ROW(M17))))</f>
        <v>#NUM!</v>
      </c>
      <c r="AI157" s="13" t="e">
        <f t="array" ref="AI157">IF(COUNTA($M$2:$M$120)&lt;ROW(M17),"",INDEX($AI$1:$AI$120,SMALL(IF($M$2:$M$120&lt;&gt;"",ROW($M$2:$M$120)),ROW(M17))))</f>
        <v>#NUM!</v>
      </c>
      <c r="AJ157" s="13" t="e">
        <f t="array" ref="AJ157">IF(COUNTA($M$2:$M$120)&lt;ROW(M17),"",INDEX($AJ$1:$AJ$120,SMALL(IF($M$2:$M$120&lt;&gt;"",ROW($M$2:$M$120)),ROW(M17))))</f>
        <v>#NUM!</v>
      </c>
      <c r="AK157" s="13" t="e">
        <f t="array" ref="AK157">IF(COUNTA($M$2:$M$120)&lt;ROW(M17),"",INDEX($AK$1:$AK$120,SMALL(IF($M$2:$M$120&lt;&gt;"",ROW($M$2:$M$120)),ROW(M17))))</f>
        <v>#NUM!</v>
      </c>
      <c r="AL157" s="13" t="e">
        <f t="array" ref="AL157">IF(COUNTA($M$2:$M$120)&lt;ROW(M17),"",INDEX($AL$1:$AL$120,SMALL(IF($M$2:$M$120&lt;&gt;"",ROW($M$2:$M$120)),ROW(M17))))</f>
        <v>#NUM!</v>
      </c>
      <c r="AM157" s="13" t="e">
        <f t="array" ref="AM157">IF(COUNTA($M$2:$M$120)&lt;ROW(M17),"",INDEX($AM$1:$AM$120,SMALL(IF($M$2:$M$120&lt;&gt;"",ROW($M$2:$M$120)),ROW(M17))))</f>
        <v>#NUM!</v>
      </c>
      <c r="AN157" s="13" t="e">
        <f t="array" ref="AN157">IF(COUNTA($M$2:$M$120)&lt;ROW(M17),"",INDEX($AN$1:$AN$120,SMALL(IF($M$2:$M$120&lt;&gt;"",ROW($M$2:$M$120)),ROW(M17))))</f>
        <v>#NUM!</v>
      </c>
      <c r="AO157" s="13" t="e">
        <f t="array" ref="AO157">IF(COUNTA($M$2:$M$120)&lt;ROW(M17),"",INDEX($AO$1:$AO$120,SMALL(IF($M$2:$M$120&lt;&gt;"",ROW($M$2:$M$120)),ROW(M17))))</f>
        <v>#NUM!</v>
      </c>
      <c r="AP157" s="13" t="e">
        <f t="array" ref="AP157">IF(COUNTA($M$2:$M$120)&lt;ROW(M17),"",INDEX($AP$1:$AP$120,SMALL(IF($M$2:$M$120&lt;&gt;"",ROW($M$2:$M$120)),ROW(M17))))</f>
        <v>#NUM!</v>
      </c>
      <c r="AQ157" s="13" t="e">
        <f t="array" ref="AQ157">IF(COUNTA($M$2:$M$120)&lt;ROW(M17),"",INDEX($AQ$1:$AQ$120,SMALL(IF($M$2:$M$120&lt;&gt;"",ROW($M$2:$M$120)),ROW(M17))))</f>
        <v>#NUM!</v>
      </c>
      <c r="AR157" s="13" t="e">
        <f t="array" ref="AR157">IF(COUNTA($M$2:$M$120)&lt;ROW(M17),"",INDEX($AR$1:$AR$120,SMALL(IF($M$2:$M$120&lt;&gt;"",ROW($M$2:$M$120)),ROW(M17))))</f>
        <v>#NUM!</v>
      </c>
      <c r="AS157" s="13" t="e">
        <f t="array" ref="AS157">IF(COUNTA($M$2:$M$120)&lt;ROW(N17),"",INDEX($AS$1:$AS$120,SMALL(IF($M$2:$M$120&lt;&gt;"",ROW($M$2:$M$120)),ROW(N17))))</f>
        <v>#NUM!</v>
      </c>
    </row>
    <row r="158" spans="11:45" ht="12.75" customHeight="1" x14ac:dyDescent="0.15">
      <c r="K158" s="13" t="e">
        <f t="array" ref="K158">IF(COUNTA($M$2:$M$120)&lt;ROW(M18),"",INDEX($K$1:$K$120,SMALL(IF($M$2:$M$120&lt;&gt;"",ROW($M$2:$M$120)),ROW(M18))))</f>
        <v>#NUM!</v>
      </c>
      <c r="L158" s="13" t="e">
        <f t="array" ref="L158">IF(COUNTA($M$2:$M$120)&lt;ROW(M18),"",INDEX($L$1:$L$120,SMALL(IF($M$2:$M$120&lt;&gt;"",ROW($M$2:$M$120)),ROW(M18))))</f>
        <v>#NUM!</v>
      </c>
      <c r="M158" s="13" t="e">
        <f t="array" ref="M158">IF(COUNTA($M$2:$M$120)&lt;ROW(M18),"",INDEX($M$1:$M$120,SMALL(IF($M$2:$M$120&lt;&gt;"",ROW($M$2:$M$120)),ROW(M18))))</f>
        <v>#NUM!</v>
      </c>
      <c r="R158" s="13" t="e">
        <f t="array" ref="R158">IF(COUNTA($M$2:$M$120)&lt;ROW(M18),"",INDEX($R$1:$R$120,SMALL(IF($M$2:$M$120&lt;&gt;"",ROW($M$2:$M$120)),ROW(M18))))</f>
        <v>#NUM!</v>
      </c>
      <c r="S158" s="13" t="e">
        <f t="array" ref="S158">IF(COUNTA($M$2:$M$120)&lt;ROW(N18),"",INDEX($S$1:$S$120,SMALL(IF($M$2:$M$120&lt;&gt;"",ROW($M$2:$M$120)),ROW(N18))))</f>
        <v>#NUM!</v>
      </c>
      <c r="T158" s="13" t="e">
        <f t="array" ref="T158">IF(COUNTA($M$2:$M$120)&lt;ROW(M18),"",INDEX($T$1:$T$120,SMALL(IF($M$2:$M$120&lt;&gt;"",ROW($M$2:$M$120)),ROW(M18))))</f>
        <v>#NUM!</v>
      </c>
      <c r="U158" s="13" t="e">
        <f t="array" ref="U158">IF(COUNTA($M$2:$M$120)&lt;ROW(M18),"",INDEX($U$1:$U$120,SMALL(IF($M$2:$M$120&lt;&gt;"",ROW($M$2:$M$120)),ROW(M18))))</f>
        <v>#NUM!</v>
      </c>
      <c r="V158" s="13" t="e">
        <f t="array" ref="V158">IF(COUNTA($M$2:$M$120)&lt;ROW(M18),"",INDEX($V$1:$V$120,SMALL(IF($M$2:$M$120&lt;&gt;"",ROW($M$2:$M$120)),ROW(M18))))</f>
        <v>#NUM!</v>
      </c>
      <c r="W158" s="13" t="e">
        <f t="array" ref="W158">IF(COUNTA($M$2:$M$120)&lt;ROW(M18),"",INDEX($W$1:$W$120,SMALL(IF($M$2:$M$120&lt;&gt;"",ROW($M$2:$M$120)),ROW(M18))))</f>
        <v>#NUM!</v>
      </c>
      <c r="X158" s="13" t="e">
        <f t="array" ref="X158">IF(COUNTA($M$2:$M$120)&lt;ROW(M18),"",INDEX($X$1:$X$120,SMALL(IF($M$2:$M$120&lt;&gt;"",ROW($M$2:$M$120)),ROW(M18))))</f>
        <v>#NUM!</v>
      </c>
      <c r="Y158" s="13" t="e">
        <f t="array" ref="Y158">IF(COUNTA($M$2:$M$120)&lt;ROW(M18),"",INDEX($Y$1:$Y$120,SMALL(IF($M$2:$M$120&lt;&gt;"",ROW($M$2:$M$120)),ROW(M18))))</f>
        <v>#NUM!</v>
      </c>
      <c r="Z158" s="13" t="e">
        <f t="array" ref="Z158">IF(COUNTA($M$2:$M$120)&lt;ROW(M18),"",INDEX($Z$1:$Z$120,SMALL(IF($M$2:$M$120&lt;&gt;"",ROW($M$2:$M$120)),ROW(M18))))</f>
        <v>#NUM!</v>
      </c>
      <c r="AA158" s="13" t="e">
        <f t="array" ref="AA158">IF(COUNTA($M$2:$M$120)&lt;ROW(M18),"",INDEX($AA$1:$AA$120,SMALL(IF($M$2:$M$120&lt;&gt;"",ROW($M$2:$M$120)),ROW(M18))))</f>
        <v>#NUM!</v>
      </c>
      <c r="AB158" s="13" t="e">
        <f t="array" ref="AB158">IF(COUNTA($M$2:$M$120)&lt;ROW(M18),"",INDEX($AB$1:$AB$120,SMALL(IF($M$2:$M$120&lt;&gt;"",ROW($M$2:$M$120)),ROW(M18))))</f>
        <v>#NUM!</v>
      </c>
      <c r="AC158" s="13" t="e">
        <f t="array" ref="AC158">IF(COUNTA($M$2:$M$120)&lt;ROW(M18),"",INDEX($AC$1:$AC$120,SMALL(IF($M$2:$M$120&lt;&gt;"",ROW($M$2:$M$120)),ROW(M18))))</f>
        <v>#NUM!</v>
      </c>
      <c r="AD158" s="13" t="e">
        <f t="array" ref="AD158">IF(COUNTA($M$2:$M$120)&lt;ROW(M18),"",INDEX($AD$1:$AD$120,SMALL(IF($M$2:$M$120&lt;&gt;"",ROW($M$2:$M$120)),ROW(M18))))</f>
        <v>#NUM!</v>
      </c>
      <c r="AE158" s="13" t="e">
        <f t="array" ref="AE158">IF(COUNTA($M$2:$M$120)&lt;ROW(M18),"",INDEX($AE$1:$AE$120,SMALL(IF($M$2:$M$120&lt;&gt;"",ROW($M$2:$M$120)),ROW(M18))))</f>
        <v>#NUM!</v>
      </c>
      <c r="AF158" s="13" t="e">
        <f t="array" ref="AF158">IF(COUNTA($M$2:$M$120)&lt;ROW(M18),"",INDEX($AF$1:$AF$120,SMALL(IF($M$2:$M$120&lt;&gt;"",ROW($M$2:$M$120)),ROW(M18))))</f>
        <v>#NUM!</v>
      </c>
      <c r="AG158" s="13" t="e">
        <f t="array" ref="AG158">IF(COUNTA($M$2:$M$120)&lt;ROW(M18),"",INDEX($AG$1:$AG$120,SMALL(IF($M$2:$M$120&lt;&gt;"",ROW($M$2:$M$120)),ROW(M18))))</f>
        <v>#NUM!</v>
      </c>
      <c r="AH158" s="13" t="e">
        <f t="array" ref="AH158">IF(COUNTA($M$2:$M$120)&lt;ROW(M18),"",INDEX($AH$1:$AH$120,SMALL(IF($M$2:$M$120&lt;&gt;"",ROW($M$2:$M$120)),ROW(M18))))</f>
        <v>#NUM!</v>
      </c>
      <c r="AI158" s="13" t="e">
        <f t="array" ref="AI158">IF(COUNTA($M$2:$M$120)&lt;ROW(M18),"",INDEX($AI$1:$AI$120,SMALL(IF($M$2:$M$120&lt;&gt;"",ROW($M$2:$M$120)),ROW(M18))))</f>
        <v>#NUM!</v>
      </c>
      <c r="AJ158" s="13" t="e">
        <f t="array" ref="AJ158">IF(COUNTA($M$2:$M$120)&lt;ROW(M18),"",INDEX($AJ$1:$AJ$120,SMALL(IF($M$2:$M$120&lt;&gt;"",ROW($M$2:$M$120)),ROW(M18))))</f>
        <v>#NUM!</v>
      </c>
      <c r="AK158" s="13" t="e">
        <f t="array" ref="AK158">IF(COUNTA($M$2:$M$120)&lt;ROW(M18),"",INDEX($AK$1:$AK$120,SMALL(IF($M$2:$M$120&lt;&gt;"",ROW($M$2:$M$120)),ROW(M18))))</f>
        <v>#NUM!</v>
      </c>
      <c r="AL158" s="13" t="e">
        <f t="array" ref="AL158">IF(COUNTA($M$2:$M$120)&lt;ROW(M18),"",INDEX($AL$1:$AL$120,SMALL(IF($M$2:$M$120&lt;&gt;"",ROW($M$2:$M$120)),ROW(M18))))</f>
        <v>#NUM!</v>
      </c>
      <c r="AM158" s="13" t="e">
        <f t="array" ref="AM158">IF(COUNTA($M$2:$M$120)&lt;ROW(M18),"",INDEX($AM$1:$AM$120,SMALL(IF($M$2:$M$120&lt;&gt;"",ROW($M$2:$M$120)),ROW(M18))))</f>
        <v>#NUM!</v>
      </c>
      <c r="AN158" s="13" t="e">
        <f t="array" ref="AN158">IF(COUNTA($M$2:$M$120)&lt;ROW(M18),"",INDEX($AN$1:$AN$120,SMALL(IF($M$2:$M$120&lt;&gt;"",ROW($M$2:$M$120)),ROW(M18))))</f>
        <v>#NUM!</v>
      </c>
      <c r="AO158" s="13" t="e">
        <f t="array" ref="AO158">IF(COUNTA($M$2:$M$120)&lt;ROW(M18),"",INDEX($AO$1:$AO$120,SMALL(IF($M$2:$M$120&lt;&gt;"",ROW($M$2:$M$120)),ROW(M18))))</f>
        <v>#NUM!</v>
      </c>
      <c r="AP158" s="13" t="e">
        <f t="array" ref="AP158">IF(COUNTA($M$2:$M$120)&lt;ROW(M18),"",INDEX($AP$1:$AP$120,SMALL(IF($M$2:$M$120&lt;&gt;"",ROW($M$2:$M$120)),ROW(M18))))</f>
        <v>#NUM!</v>
      </c>
      <c r="AQ158" s="13" t="e">
        <f t="array" ref="AQ158">IF(COUNTA($M$2:$M$120)&lt;ROW(M18),"",INDEX($AQ$1:$AQ$120,SMALL(IF($M$2:$M$120&lt;&gt;"",ROW($M$2:$M$120)),ROW(M18))))</f>
        <v>#NUM!</v>
      </c>
      <c r="AR158" s="13" t="e">
        <f t="array" ref="AR158">IF(COUNTA($M$2:$M$120)&lt;ROW(M18),"",INDEX($AR$1:$AR$120,SMALL(IF($M$2:$M$120&lt;&gt;"",ROW($M$2:$M$120)),ROW(M18))))</f>
        <v>#NUM!</v>
      </c>
      <c r="AS158" s="13" t="e">
        <f t="array" ref="AS158">IF(COUNTA($M$2:$M$120)&lt;ROW(N18),"",INDEX($AS$1:$AS$120,SMALL(IF($M$2:$M$120&lt;&gt;"",ROW($M$2:$M$120)),ROW(N18))))</f>
        <v>#NUM!</v>
      </c>
    </row>
    <row r="159" spans="11:45" ht="12.75" customHeight="1" x14ac:dyDescent="0.15">
      <c r="K159" s="13" t="e">
        <f t="array" ref="K159">IF(COUNTA($M$2:$M$120)&lt;ROW(M19),"",INDEX($K$1:$K$120,SMALL(IF($M$2:$M$120&lt;&gt;"",ROW($M$2:$M$120)),ROW(M19))))</f>
        <v>#NUM!</v>
      </c>
      <c r="L159" s="13" t="e">
        <f t="array" ref="L159">IF(COUNTA($M$2:$M$120)&lt;ROW(M19),"",INDEX($L$1:$L$120,SMALL(IF($M$2:$M$120&lt;&gt;"",ROW($M$2:$M$120)),ROW(M19))))</f>
        <v>#NUM!</v>
      </c>
      <c r="M159" s="13" t="e">
        <f t="array" ref="M159">IF(COUNTA($M$2:$M$120)&lt;ROW(M19),"",INDEX($M$1:$M$120,SMALL(IF($M$2:$M$120&lt;&gt;"",ROW($M$2:$M$120)),ROW(M19))))</f>
        <v>#NUM!</v>
      </c>
      <c r="R159" s="13" t="e">
        <f t="array" ref="R159">IF(COUNTA($M$2:$M$120)&lt;ROW(M19),"",INDEX($R$1:$R$120,SMALL(IF($M$2:$M$120&lt;&gt;"",ROW($M$2:$M$120)),ROW(M19))))</f>
        <v>#NUM!</v>
      </c>
      <c r="S159" s="13" t="e">
        <f t="array" ref="S159">IF(COUNTA($M$2:$M$120)&lt;ROW(N19),"",INDEX($S$1:$S$120,SMALL(IF($M$2:$M$120&lt;&gt;"",ROW($M$2:$M$120)),ROW(N19))))</f>
        <v>#NUM!</v>
      </c>
      <c r="T159" s="13" t="e">
        <f t="array" ref="T159">IF(COUNTA($M$2:$M$120)&lt;ROW(M19),"",INDEX($T$1:$T$120,SMALL(IF($M$2:$M$120&lt;&gt;"",ROW($M$2:$M$120)),ROW(M19))))</f>
        <v>#NUM!</v>
      </c>
      <c r="U159" s="13" t="e">
        <f t="array" ref="U159">IF(COUNTA($M$2:$M$120)&lt;ROW(M19),"",INDEX($U$1:$U$120,SMALL(IF($M$2:$M$120&lt;&gt;"",ROW($M$2:$M$120)),ROW(M19))))</f>
        <v>#NUM!</v>
      </c>
      <c r="V159" s="13" t="e">
        <f t="array" ref="V159">IF(COUNTA($M$2:$M$120)&lt;ROW(M19),"",INDEX($V$1:$V$120,SMALL(IF($M$2:$M$120&lt;&gt;"",ROW($M$2:$M$120)),ROW(M19))))</f>
        <v>#NUM!</v>
      </c>
      <c r="W159" s="13" t="e">
        <f t="array" ref="W159">IF(COUNTA($M$2:$M$120)&lt;ROW(M19),"",INDEX($W$1:$W$120,SMALL(IF($M$2:$M$120&lt;&gt;"",ROW($M$2:$M$120)),ROW(M19))))</f>
        <v>#NUM!</v>
      </c>
      <c r="X159" s="13" t="e">
        <f t="array" ref="X159">IF(COUNTA($M$2:$M$120)&lt;ROW(M19),"",INDEX($X$1:$X$120,SMALL(IF($M$2:$M$120&lt;&gt;"",ROW($M$2:$M$120)),ROW(M19))))</f>
        <v>#NUM!</v>
      </c>
      <c r="Y159" s="13" t="e">
        <f t="array" ref="Y159">IF(COUNTA($M$2:$M$120)&lt;ROW(M19),"",INDEX($Y$1:$Y$120,SMALL(IF($M$2:$M$120&lt;&gt;"",ROW($M$2:$M$120)),ROW(M19))))</f>
        <v>#NUM!</v>
      </c>
      <c r="Z159" s="13" t="e">
        <f t="array" ref="Z159">IF(COUNTA($M$2:$M$120)&lt;ROW(M19),"",INDEX($Z$1:$Z$120,SMALL(IF($M$2:$M$120&lt;&gt;"",ROW($M$2:$M$120)),ROW(M19))))</f>
        <v>#NUM!</v>
      </c>
      <c r="AA159" s="13" t="e">
        <f t="array" ref="AA159">IF(COUNTA($M$2:$M$120)&lt;ROW(M19),"",INDEX($AA$1:$AA$120,SMALL(IF($M$2:$M$120&lt;&gt;"",ROW($M$2:$M$120)),ROW(M19))))</f>
        <v>#NUM!</v>
      </c>
      <c r="AB159" s="13" t="e">
        <f t="array" ref="AB159">IF(COUNTA($M$2:$M$120)&lt;ROW(M19),"",INDEX($AB$1:$AB$120,SMALL(IF($M$2:$M$120&lt;&gt;"",ROW($M$2:$M$120)),ROW(M19))))</f>
        <v>#NUM!</v>
      </c>
      <c r="AC159" s="13" t="e">
        <f t="array" ref="AC159">IF(COUNTA($M$2:$M$120)&lt;ROW(M19),"",INDEX($AC$1:$AC$120,SMALL(IF($M$2:$M$120&lt;&gt;"",ROW($M$2:$M$120)),ROW(M19))))</f>
        <v>#NUM!</v>
      </c>
      <c r="AD159" s="13" t="e">
        <f t="array" ref="AD159">IF(COUNTA($M$2:$M$120)&lt;ROW(M19),"",INDEX($AD$1:$AD$120,SMALL(IF($M$2:$M$120&lt;&gt;"",ROW($M$2:$M$120)),ROW(M19))))</f>
        <v>#NUM!</v>
      </c>
      <c r="AE159" s="13" t="e">
        <f t="array" ref="AE159">IF(COUNTA($M$2:$M$120)&lt;ROW(M19),"",INDEX($AE$1:$AE$120,SMALL(IF($M$2:$M$120&lt;&gt;"",ROW($M$2:$M$120)),ROW(M19))))</f>
        <v>#NUM!</v>
      </c>
      <c r="AF159" s="13" t="e">
        <f t="array" ref="AF159">IF(COUNTA($M$2:$M$120)&lt;ROW(M19),"",INDEX($AF$1:$AF$120,SMALL(IF($M$2:$M$120&lt;&gt;"",ROW($M$2:$M$120)),ROW(M19))))</f>
        <v>#NUM!</v>
      </c>
      <c r="AG159" s="13" t="e">
        <f t="array" ref="AG159">IF(COUNTA($M$2:$M$120)&lt;ROW(M19),"",INDEX($AG$1:$AG$120,SMALL(IF($M$2:$M$120&lt;&gt;"",ROW($M$2:$M$120)),ROW(M19))))</f>
        <v>#NUM!</v>
      </c>
      <c r="AH159" s="13" t="e">
        <f t="array" ref="AH159">IF(COUNTA($M$2:$M$120)&lt;ROW(M19),"",INDEX($AH$1:$AH$120,SMALL(IF($M$2:$M$120&lt;&gt;"",ROW($M$2:$M$120)),ROW(M19))))</f>
        <v>#NUM!</v>
      </c>
      <c r="AI159" s="13" t="e">
        <f t="array" ref="AI159">IF(COUNTA($M$2:$M$120)&lt;ROW(M19),"",INDEX($AI$1:$AI$120,SMALL(IF($M$2:$M$120&lt;&gt;"",ROW($M$2:$M$120)),ROW(M19))))</f>
        <v>#NUM!</v>
      </c>
      <c r="AJ159" s="13" t="e">
        <f t="array" ref="AJ159">IF(COUNTA($M$2:$M$120)&lt;ROW(M19),"",INDEX($AJ$1:$AJ$120,SMALL(IF($M$2:$M$120&lt;&gt;"",ROW($M$2:$M$120)),ROW(M19))))</f>
        <v>#NUM!</v>
      </c>
      <c r="AK159" s="13" t="e">
        <f t="array" ref="AK159">IF(COUNTA($M$2:$M$120)&lt;ROW(M19),"",INDEX($AK$1:$AK$120,SMALL(IF($M$2:$M$120&lt;&gt;"",ROW($M$2:$M$120)),ROW(M19))))</f>
        <v>#NUM!</v>
      </c>
      <c r="AL159" s="13" t="e">
        <f t="array" ref="AL159">IF(COUNTA($M$2:$M$120)&lt;ROW(M19),"",INDEX($AL$1:$AL$120,SMALL(IF($M$2:$M$120&lt;&gt;"",ROW($M$2:$M$120)),ROW(M19))))</f>
        <v>#NUM!</v>
      </c>
      <c r="AM159" s="13" t="e">
        <f t="array" ref="AM159">IF(COUNTA($M$2:$M$120)&lt;ROW(M19),"",INDEX($AM$1:$AM$120,SMALL(IF($M$2:$M$120&lt;&gt;"",ROW($M$2:$M$120)),ROW(M19))))</f>
        <v>#NUM!</v>
      </c>
      <c r="AN159" s="13" t="e">
        <f t="array" ref="AN159">IF(COUNTA($M$2:$M$120)&lt;ROW(M19),"",INDEX($AN$1:$AN$120,SMALL(IF($M$2:$M$120&lt;&gt;"",ROW($M$2:$M$120)),ROW(M19))))</f>
        <v>#NUM!</v>
      </c>
      <c r="AO159" s="13" t="e">
        <f t="array" ref="AO159">IF(COUNTA($M$2:$M$120)&lt;ROW(M19),"",INDEX($AO$1:$AO$120,SMALL(IF($M$2:$M$120&lt;&gt;"",ROW($M$2:$M$120)),ROW(M19))))</f>
        <v>#NUM!</v>
      </c>
      <c r="AP159" s="13" t="e">
        <f t="array" ref="AP159">IF(COUNTA($M$2:$M$120)&lt;ROW(M19),"",INDEX($AP$1:$AP$120,SMALL(IF($M$2:$M$120&lt;&gt;"",ROW($M$2:$M$120)),ROW(M19))))</f>
        <v>#NUM!</v>
      </c>
      <c r="AQ159" s="13" t="e">
        <f t="array" ref="AQ159">IF(COUNTA($M$2:$M$120)&lt;ROW(M19),"",INDEX($AQ$1:$AQ$120,SMALL(IF($M$2:$M$120&lt;&gt;"",ROW($M$2:$M$120)),ROW(M19))))</f>
        <v>#NUM!</v>
      </c>
      <c r="AR159" s="13" t="e">
        <f t="array" ref="AR159">IF(COUNTA($M$2:$M$120)&lt;ROW(M19),"",INDEX($AR$1:$AR$120,SMALL(IF($M$2:$M$120&lt;&gt;"",ROW($M$2:$M$120)),ROW(M19))))</f>
        <v>#NUM!</v>
      </c>
      <c r="AS159" s="13" t="e">
        <f t="array" ref="AS159">IF(COUNTA($M$2:$M$120)&lt;ROW(N19),"",INDEX($AS$1:$AS$120,SMALL(IF($M$2:$M$120&lt;&gt;"",ROW($M$2:$M$120)),ROW(N19))))</f>
        <v>#NUM!</v>
      </c>
    </row>
    <row r="160" spans="11:45" ht="12.75" customHeight="1" x14ac:dyDescent="0.15">
      <c r="K160" s="13" t="e">
        <f t="array" ref="K160">IF(COUNTA($M$2:$M$120)&lt;ROW(M20),"",INDEX($K$1:$K$120,SMALL(IF($M$2:$M$120&lt;&gt;"",ROW($M$2:$M$120)),ROW(M20))))</f>
        <v>#NUM!</v>
      </c>
      <c r="L160" s="13" t="e">
        <f t="array" ref="L160">IF(COUNTA($M$2:$M$120)&lt;ROW(M20),"",INDEX($L$1:$L$120,SMALL(IF($M$2:$M$120&lt;&gt;"",ROW($M$2:$M$120)),ROW(M20))))</f>
        <v>#NUM!</v>
      </c>
      <c r="M160" s="13" t="e">
        <f t="array" ref="M160">IF(COUNTA($M$2:$M$120)&lt;ROW(M20),"",INDEX($M$1:$M$120,SMALL(IF($M$2:$M$120&lt;&gt;"",ROW($M$2:$M$120)),ROW(M20))))</f>
        <v>#NUM!</v>
      </c>
      <c r="R160" s="13" t="e">
        <f t="array" ref="R160">IF(COUNTA($M$2:$M$120)&lt;ROW(M20),"",INDEX($R$1:$R$120,SMALL(IF($M$2:$M$120&lt;&gt;"",ROW($M$2:$M$120)),ROW(M20))))</f>
        <v>#NUM!</v>
      </c>
      <c r="S160" s="13" t="e">
        <f t="array" ref="S160">IF(COUNTA($M$2:$M$120)&lt;ROW(N20),"",INDEX($S$1:$S$120,SMALL(IF($M$2:$M$120&lt;&gt;"",ROW($M$2:$M$120)),ROW(N20))))</f>
        <v>#NUM!</v>
      </c>
      <c r="T160" s="13" t="e">
        <f t="array" ref="T160">IF(COUNTA($M$2:$M$120)&lt;ROW(M20),"",INDEX($T$1:$T$120,SMALL(IF($M$2:$M$120&lt;&gt;"",ROW($M$2:$M$120)),ROW(M20))))</f>
        <v>#NUM!</v>
      </c>
      <c r="U160" s="13" t="e">
        <f t="array" ref="U160">IF(COUNTA($M$2:$M$120)&lt;ROW(M20),"",INDEX($U$1:$U$120,SMALL(IF($M$2:$M$120&lt;&gt;"",ROW($M$2:$M$120)),ROW(M20))))</f>
        <v>#NUM!</v>
      </c>
      <c r="V160" s="13" t="e">
        <f t="array" ref="V160">IF(COUNTA($M$2:$M$120)&lt;ROW(M20),"",INDEX($V$1:$V$120,SMALL(IF($M$2:$M$120&lt;&gt;"",ROW($M$2:$M$120)),ROW(M20))))</f>
        <v>#NUM!</v>
      </c>
      <c r="W160" s="13" t="e">
        <f t="array" ref="W160">IF(COUNTA($M$2:$M$120)&lt;ROW(M20),"",INDEX($W$1:$W$120,SMALL(IF($M$2:$M$120&lt;&gt;"",ROW($M$2:$M$120)),ROW(M20))))</f>
        <v>#NUM!</v>
      </c>
      <c r="X160" s="13" t="e">
        <f t="array" ref="X160">IF(COUNTA($M$2:$M$120)&lt;ROW(M20),"",INDEX($X$1:$X$120,SMALL(IF($M$2:$M$120&lt;&gt;"",ROW($M$2:$M$120)),ROW(M20))))</f>
        <v>#NUM!</v>
      </c>
      <c r="Y160" s="13" t="e">
        <f t="array" ref="Y160">IF(COUNTA($M$2:$M$120)&lt;ROW(M20),"",INDEX($Y$1:$Y$120,SMALL(IF($M$2:$M$120&lt;&gt;"",ROW($M$2:$M$120)),ROW(M20))))</f>
        <v>#NUM!</v>
      </c>
      <c r="Z160" s="13" t="e">
        <f t="array" ref="Z160">IF(COUNTA($M$2:$M$120)&lt;ROW(M20),"",INDEX($Z$1:$Z$120,SMALL(IF($M$2:$M$120&lt;&gt;"",ROW($M$2:$M$120)),ROW(M20))))</f>
        <v>#NUM!</v>
      </c>
      <c r="AA160" s="13" t="e">
        <f t="array" ref="AA160">IF(COUNTA($M$2:$M$120)&lt;ROW(M20),"",INDEX($AA$1:$AA$120,SMALL(IF($M$2:$M$120&lt;&gt;"",ROW($M$2:$M$120)),ROW(M20))))</f>
        <v>#NUM!</v>
      </c>
      <c r="AB160" s="13" t="e">
        <f t="array" ref="AB160">IF(COUNTA($M$2:$M$120)&lt;ROW(M20),"",INDEX($AB$1:$AB$120,SMALL(IF($M$2:$M$120&lt;&gt;"",ROW($M$2:$M$120)),ROW(M20))))</f>
        <v>#NUM!</v>
      </c>
      <c r="AC160" s="13" t="e">
        <f t="array" ref="AC160">IF(COUNTA($M$2:$M$120)&lt;ROW(M20),"",INDEX($AC$1:$AC$120,SMALL(IF($M$2:$M$120&lt;&gt;"",ROW($M$2:$M$120)),ROW(M20))))</f>
        <v>#NUM!</v>
      </c>
      <c r="AD160" s="13" t="e">
        <f t="array" ref="AD160">IF(COUNTA($M$2:$M$120)&lt;ROW(M20),"",INDEX($AD$1:$AD$120,SMALL(IF($M$2:$M$120&lt;&gt;"",ROW($M$2:$M$120)),ROW(M20))))</f>
        <v>#NUM!</v>
      </c>
      <c r="AE160" s="13" t="e">
        <f t="array" ref="AE160">IF(COUNTA($M$2:$M$120)&lt;ROW(M20),"",INDEX($AE$1:$AE$120,SMALL(IF($M$2:$M$120&lt;&gt;"",ROW($M$2:$M$120)),ROW(M20))))</f>
        <v>#NUM!</v>
      </c>
      <c r="AF160" s="13" t="e">
        <f t="array" ref="AF160">IF(COUNTA($M$2:$M$120)&lt;ROW(M20),"",INDEX($AF$1:$AF$120,SMALL(IF($M$2:$M$120&lt;&gt;"",ROW($M$2:$M$120)),ROW(M20))))</f>
        <v>#NUM!</v>
      </c>
      <c r="AG160" s="13" t="e">
        <f t="array" ref="AG160">IF(COUNTA($M$2:$M$120)&lt;ROW(M20),"",INDEX($AG$1:$AG$120,SMALL(IF($M$2:$M$120&lt;&gt;"",ROW($M$2:$M$120)),ROW(M20))))</f>
        <v>#NUM!</v>
      </c>
      <c r="AH160" s="13" t="e">
        <f t="array" ref="AH160">IF(COUNTA($M$2:$M$120)&lt;ROW(M20),"",INDEX($AH$1:$AH$120,SMALL(IF($M$2:$M$120&lt;&gt;"",ROW($M$2:$M$120)),ROW(M20))))</f>
        <v>#NUM!</v>
      </c>
      <c r="AI160" s="13" t="e">
        <f t="array" ref="AI160">IF(COUNTA($M$2:$M$120)&lt;ROW(M20),"",INDEX($AI$1:$AI$120,SMALL(IF($M$2:$M$120&lt;&gt;"",ROW($M$2:$M$120)),ROW(M20))))</f>
        <v>#NUM!</v>
      </c>
      <c r="AJ160" s="13" t="e">
        <f t="array" ref="AJ160">IF(COUNTA($M$2:$M$120)&lt;ROW(M20),"",INDEX($AJ$1:$AJ$120,SMALL(IF($M$2:$M$120&lt;&gt;"",ROW($M$2:$M$120)),ROW(M20))))</f>
        <v>#NUM!</v>
      </c>
      <c r="AK160" s="13" t="e">
        <f t="array" ref="AK160">IF(COUNTA($M$2:$M$120)&lt;ROW(M20),"",INDEX($AK$1:$AK$120,SMALL(IF($M$2:$M$120&lt;&gt;"",ROW($M$2:$M$120)),ROW(M20))))</f>
        <v>#NUM!</v>
      </c>
      <c r="AL160" s="13" t="e">
        <f t="array" ref="AL160">IF(COUNTA($M$2:$M$120)&lt;ROW(M20),"",INDEX($AL$1:$AL$120,SMALL(IF($M$2:$M$120&lt;&gt;"",ROW($M$2:$M$120)),ROW(M20))))</f>
        <v>#NUM!</v>
      </c>
      <c r="AM160" s="13" t="e">
        <f t="array" ref="AM160">IF(COUNTA($M$2:$M$120)&lt;ROW(M20),"",INDEX($AM$1:$AM$120,SMALL(IF($M$2:$M$120&lt;&gt;"",ROW($M$2:$M$120)),ROW(M20))))</f>
        <v>#NUM!</v>
      </c>
      <c r="AN160" s="13" t="e">
        <f t="array" ref="AN160">IF(COUNTA($M$2:$M$120)&lt;ROW(M20),"",INDEX($AN$1:$AN$120,SMALL(IF($M$2:$M$120&lt;&gt;"",ROW($M$2:$M$120)),ROW(M20))))</f>
        <v>#NUM!</v>
      </c>
      <c r="AO160" s="13" t="e">
        <f t="array" ref="AO160">IF(COUNTA($M$2:$M$120)&lt;ROW(M20),"",INDEX($AO$1:$AO$120,SMALL(IF($M$2:$M$120&lt;&gt;"",ROW($M$2:$M$120)),ROW(M20))))</f>
        <v>#NUM!</v>
      </c>
      <c r="AP160" s="13" t="e">
        <f t="array" ref="AP160">IF(COUNTA($M$2:$M$120)&lt;ROW(M20),"",INDEX($AP$1:$AP$120,SMALL(IF($M$2:$M$120&lt;&gt;"",ROW($M$2:$M$120)),ROW(M20))))</f>
        <v>#NUM!</v>
      </c>
      <c r="AQ160" s="13" t="e">
        <f t="array" ref="AQ160">IF(COUNTA($M$2:$M$120)&lt;ROW(M20),"",INDEX($AQ$1:$AQ$120,SMALL(IF($M$2:$M$120&lt;&gt;"",ROW($M$2:$M$120)),ROW(M20))))</f>
        <v>#NUM!</v>
      </c>
      <c r="AR160" s="13" t="e">
        <f t="array" ref="AR160">IF(COUNTA($M$2:$M$120)&lt;ROW(M20),"",INDEX($AR$1:$AR$120,SMALL(IF($M$2:$M$120&lt;&gt;"",ROW($M$2:$M$120)),ROW(M20))))</f>
        <v>#NUM!</v>
      </c>
      <c r="AS160" s="13" t="e">
        <f t="array" ref="AS160">IF(COUNTA($M$2:$M$120)&lt;ROW(N20),"",INDEX($AS$1:$AS$120,SMALL(IF($M$2:$M$120&lt;&gt;"",ROW($M$2:$M$120)),ROW(N20))))</f>
        <v>#NUM!</v>
      </c>
    </row>
    <row r="161" spans="11:45" ht="12.75" customHeight="1" x14ac:dyDescent="0.15">
      <c r="K161" s="13" t="e">
        <f t="array" ref="K161">IF(COUNTA($M$2:$M$120)&lt;ROW(M21),"",INDEX($K$1:$K$120,SMALL(IF($M$2:$M$120&lt;&gt;"",ROW($M$2:$M$120)),ROW(M21))))</f>
        <v>#NUM!</v>
      </c>
      <c r="L161" s="13" t="e">
        <f t="array" ref="L161">IF(COUNTA($M$2:$M$120)&lt;ROW(M21),"",INDEX($L$1:$L$120,SMALL(IF($M$2:$M$120&lt;&gt;"",ROW($M$2:$M$120)),ROW(M21))))</f>
        <v>#NUM!</v>
      </c>
      <c r="M161" s="13" t="e">
        <f t="array" ref="M161">IF(COUNTA($M$2:$M$120)&lt;ROW(M21),"",INDEX($M$1:$M$120,SMALL(IF($M$2:$M$120&lt;&gt;"",ROW($M$2:$M$120)),ROW(M21))))</f>
        <v>#NUM!</v>
      </c>
      <c r="R161" s="13" t="e">
        <f t="array" ref="R161">IF(COUNTA($M$2:$M$120)&lt;ROW(M21),"",INDEX($R$1:$R$120,SMALL(IF($M$2:$M$120&lt;&gt;"",ROW($M$2:$M$120)),ROW(M21))))</f>
        <v>#NUM!</v>
      </c>
      <c r="S161" s="13" t="e">
        <f t="array" ref="S161">IF(COUNTA($M$2:$M$120)&lt;ROW(N21),"",INDEX($S$1:$S$120,SMALL(IF($M$2:$M$120&lt;&gt;"",ROW($M$2:$M$120)),ROW(N21))))</f>
        <v>#NUM!</v>
      </c>
      <c r="T161" s="13" t="e">
        <f t="array" ref="T161">IF(COUNTA($M$2:$M$120)&lt;ROW(M21),"",INDEX($T$1:$T$120,SMALL(IF($M$2:$M$120&lt;&gt;"",ROW($M$2:$M$120)),ROW(M21))))</f>
        <v>#NUM!</v>
      </c>
      <c r="U161" s="13" t="e">
        <f t="array" ref="U161">IF(COUNTA($M$2:$M$120)&lt;ROW(M21),"",INDEX($U$1:$U$120,SMALL(IF($M$2:$M$120&lt;&gt;"",ROW($M$2:$M$120)),ROW(M21))))</f>
        <v>#NUM!</v>
      </c>
      <c r="V161" s="13" t="e">
        <f t="array" ref="V161">IF(COUNTA($M$2:$M$120)&lt;ROW(M21),"",INDEX($V$1:$V$120,SMALL(IF($M$2:$M$120&lt;&gt;"",ROW($M$2:$M$120)),ROW(M21))))</f>
        <v>#NUM!</v>
      </c>
      <c r="W161" s="13" t="e">
        <f t="array" ref="W161">IF(COUNTA($M$2:$M$120)&lt;ROW(M21),"",INDEX($W$1:$W$120,SMALL(IF($M$2:$M$120&lt;&gt;"",ROW($M$2:$M$120)),ROW(M21))))</f>
        <v>#NUM!</v>
      </c>
      <c r="X161" s="13" t="e">
        <f t="array" ref="X161">IF(COUNTA($M$2:$M$120)&lt;ROW(M21),"",INDEX($X$1:$X$120,SMALL(IF($M$2:$M$120&lt;&gt;"",ROW($M$2:$M$120)),ROW(M21))))</f>
        <v>#NUM!</v>
      </c>
      <c r="Y161" s="13" t="e">
        <f t="array" ref="Y161">IF(COUNTA($M$2:$M$120)&lt;ROW(M21),"",INDEX($Y$1:$Y$120,SMALL(IF($M$2:$M$120&lt;&gt;"",ROW($M$2:$M$120)),ROW(M21))))</f>
        <v>#NUM!</v>
      </c>
      <c r="Z161" s="13" t="e">
        <f t="array" ref="Z161">IF(COUNTA($M$2:$M$120)&lt;ROW(M21),"",INDEX($Z$1:$Z$120,SMALL(IF($M$2:$M$120&lt;&gt;"",ROW($M$2:$M$120)),ROW(M21))))</f>
        <v>#NUM!</v>
      </c>
      <c r="AA161" s="13" t="e">
        <f t="array" ref="AA161">IF(COUNTA($M$2:$M$120)&lt;ROW(M21),"",INDEX($AA$1:$AA$120,SMALL(IF($M$2:$M$120&lt;&gt;"",ROW($M$2:$M$120)),ROW(M21))))</f>
        <v>#NUM!</v>
      </c>
      <c r="AB161" s="13" t="e">
        <f t="array" ref="AB161">IF(COUNTA($M$2:$M$120)&lt;ROW(M21),"",INDEX($AB$1:$AB$120,SMALL(IF($M$2:$M$120&lt;&gt;"",ROW($M$2:$M$120)),ROW(M21))))</f>
        <v>#NUM!</v>
      </c>
      <c r="AC161" s="13" t="e">
        <f t="array" ref="AC161">IF(COUNTA($M$2:$M$120)&lt;ROW(M21),"",INDEX($AC$1:$AC$120,SMALL(IF($M$2:$M$120&lt;&gt;"",ROW($M$2:$M$120)),ROW(M21))))</f>
        <v>#NUM!</v>
      </c>
      <c r="AD161" s="13" t="e">
        <f t="array" ref="AD161">IF(COUNTA($M$2:$M$120)&lt;ROW(M21),"",INDEX($AD$1:$AD$120,SMALL(IF($M$2:$M$120&lt;&gt;"",ROW($M$2:$M$120)),ROW(M21))))</f>
        <v>#NUM!</v>
      </c>
      <c r="AE161" s="13" t="e">
        <f t="array" ref="AE161">IF(COUNTA($M$2:$M$120)&lt;ROW(M21),"",INDEX($AE$1:$AE$120,SMALL(IF($M$2:$M$120&lt;&gt;"",ROW($M$2:$M$120)),ROW(M21))))</f>
        <v>#NUM!</v>
      </c>
      <c r="AF161" s="13" t="e">
        <f t="array" ref="AF161">IF(COUNTA($M$2:$M$120)&lt;ROW(M21),"",INDEX($AF$1:$AF$120,SMALL(IF($M$2:$M$120&lt;&gt;"",ROW($M$2:$M$120)),ROW(M21))))</f>
        <v>#NUM!</v>
      </c>
      <c r="AG161" s="13" t="e">
        <f t="array" ref="AG161">IF(COUNTA($M$2:$M$120)&lt;ROW(M21),"",INDEX($AG$1:$AG$120,SMALL(IF($M$2:$M$120&lt;&gt;"",ROW($M$2:$M$120)),ROW(M21))))</f>
        <v>#NUM!</v>
      </c>
      <c r="AH161" s="13" t="e">
        <f t="array" ref="AH161">IF(COUNTA($M$2:$M$120)&lt;ROW(M21),"",INDEX($AH$1:$AH$120,SMALL(IF($M$2:$M$120&lt;&gt;"",ROW($M$2:$M$120)),ROW(M21))))</f>
        <v>#NUM!</v>
      </c>
      <c r="AI161" s="13" t="e">
        <f t="array" ref="AI161">IF(COUNTA($M$2:$M$120)&lt;ROW(M21),"",INDEX($AI$1:$AI$120,SMALL(IF($M$2:$M$120&lt;&gt;"",ROW($M$2:$M$120)),ROW(M21))))</f>
        <v>#NUM!</v>
      </c>
      <c r="AJ161" s="13" t="e">
        <f t="array" ref="AJ161">IF(COUNTA($M$2:$M$120)&lt;ROW(M21),"",INDEX($AJ$1:$AJ$120,SMALL(IF($M$2:$M$120&lt;&gt;"",ROW($M$2:$M$120)),ROW(M21))))</f>
        <v>#NUM!</v>
      </c>
      <c r="AK161" s="13" t="e">
        <f t="array" ref="AK161">IF(COUNTA($M$2:$M$120)&lt;ROW(M21),"",INDEX($AK$1:$AK$120,SMALL(IF($M$2:$M$120&lt;&gt;"",ROW($M$2:$M$120)),ROW(M21))))</f>
        <v>#NUM!</v>
      </c>
      <c r="AL161" s="13" t="e">
        <f t="array" ref="AL161">IF(COUNTA($M$2:$M$120)&lt;ROW(M21),"",INDEX($AL$1:$AL$120,SMALL(IF($M$2:$M$120&lt;&gt;"",ROW($M$2:$M$120)),ROW(M21))))</f>
        <v>#NUM!</v>
      </c>
      <c r="AM161" s="13" t="e">
        <f t="array" ref="AM161">IF(COUNTA($M$2:$M$120)&lt;ROW(M21),"",INDEX($AM$1:$AM$120,SMALL(IF($M$2:$M$120&lt;&gt;"",ROW($M$2:$M$120)),ROW(M21))))</f>
        <v>#NUM!</v>
      </c>
      <c r="AN161" s="13" t="e">
        <f t="array" ref="AN161">IF(COUNTA($M$2:$M$120)&lt;ROW(M21),"",INDEX($AN$1:$AN$120,SMALL(IF($M$2:$M$120&lt;&gt;"",ROW($M$2:$M$120)),ROW(M21))))</f>
        <v>#NUM!</v>
      </c>
      <c r="AO161" s="13" t="e">
        <f t="array" ref="AO161">IF(COUNTA($M$2:$M$120)&lt;ROW(M21),"",INDEX($AO$1:$AO$120,SMALL(IF($M$2:$M$120&lt;&gt;"",ROW($M$2:$M$120)),ROW(M21))))</f>
        <v>#NUM!</v>
      </c>
      <c r="AP161" s="13" t="e">
        <f t="array" ref="AP161">IF(COUNTA($M$2:$M$120)&lt;ROW(M21),"",INDEX($AP$1:$AP$120,SMALL(IF($M$2:$M$120&lt;&gt;"",ROW($M$2:$M$120)),ROW(M21))))</f>
        <v>#NUM!</v>
      </c>
      <c r="AQ161" s="13" t="e">
        <f t="array" ref="AQ161">IF(COUNTA($M$2:$M$120)&lt;ROW(M21),"",INDEX($AQ$1:$AQ$120,SMALL(IF($M$2:$M$120&lt;&gt;"",ROW($M$2:$M$120)),ROW(M21))))</f>
        <v>#NUM!</v>
      </c>
      <c r="AR161" s="13" t="e">
        <f t="array" ref="AR161">IF(COUNTA($M$2:$M$120)&lt;ROW(M21),"",INDEX($AR$1:$AR$120,SMALL(IF($M$2:$M$120&lt;&gt;"",ROW($M$2:$M$120)),ROW(M21))))</f>
        <v>#NUM!</v>
      </c>
      <c r="AS161" s="13" t="e">
        <f t="array" ref="AS161">IF(COUNTA($M$2:$M$120)&lt;ROW(N21),"",INDEX($AS$1:$AS$120,SMALL(IF($M$2:$M$120&lt;&gt;"",ROW($M$2:$M$120)),ROW(N21))))</f>
        <v>#NUM!</v>
      </c>
    </row>
    <row r="162" spans="11:45" ht="12.75" customHeight="1" x14ac:dyDescent="0.15">
      <c r="K162" s="13" t="e">
        <f t="array" ref="K162">IF(COUNTA($M$2:$M$120)&lt;ROW(M22),"",INDEX($K$1:$K$120,SMALL(IF($M$2:$M$120&lt;&gt;"",ROW($M$2:$M$120)),ROW(M22))))</f>
        <v>#NUM!</v>
      </c>
      <c r="L162" s="13" t="e">
        <f t="array" ref="L162">IF(COUNTA($M$2:$M$120)&lt;ROW(M22),"",INDEX($L$1:$L$120,SMALL(IF($M$2:$M$120&lt;&gt;"",ROW($M$2:$M$120)),ROW(M22))))</f>
        <v>#NUM!</v>
      </c>
      <c r="M162" s="13" t="e">
        <f t="array" ref="M162">IF(COUNTA($M$2:$M$120)&lt;ROW(M22),"",INDEX($M$1:$M$120,SMALL(IF($M$2:$M$120&lt;&gt;"",ROW($M$2:$M$120)),ROW(M22))))</f>
        <v>#NUM!</v>
      </c>
      <c r="R162" s="13" t="e">
        <f t="array" ref="R162">IF(COUNTA($M$2:$M$120)&lt;ROW(M22),"",INDEX($R$1:$R$120,SMALL(IF($M$2:$M$120&lt;&gt;"",ROW($M$2:$M$120)),ROW(M22))))</f>
        <v>#NUM!</v>
      </c>
      <c r="S162" s="13" t="e">
        <f t="array" ref="S162">IF(COUNTA($M$2:$M$120)&lt;ROW(N22),"",INDEX($S$1:$S$120,SMALL(IF($M$2:$M$120&lt;&gt;"",ROW($M$2:$M$120)),ROW(N22))))</f>
        <v>#NUM!</v>
      </c>
      <c r="T162" s="13" t="e">
        <f t="array" ref="T162">IF(COUNTA($M$2:$M$120)&lt;ROW(M22),"",INDEX($T$1:$T$120,SMALL(IF($M$2:$M$120&lt;&gt;"",ROW($M$2:$M$120)),ROW(M22))))</f>
        <v>#NUM!</v>
      </c>
      <c r="U162" s="13" t="e">
        <f t="array" ref="U162">IF(COUNTA($M$2:$M$120)&lt;ROW(M22),"",INDEX($U$1:$U$120,SMALL(IF($M$2:$M$120&lt;&gt;"",ROW($M$2:$M$120)),ROW(M22))))</f>
        <v>#NUM!</v>
      </c>
      <c r="V162" s="13" t="e">
        <f t="array" ref="V162">IF(COUNTA($M$2:$M$120)&lt;ROW(M22),"",INDEX($V$1:$V$120,SMALL(IF($M$2:$M$120&lt;&gt;"",ROW($M$2:$M$120)),ROW(M22))))</f>
        <v>#NUM!</v>
      </c>
      <c r="W162" s="13" t="e">
        <f t="array" ref="W162">IF(COUNTA($M$2:$M$120)&lt;ROW(M22),"",INDEX($W$1:$W$120,SMALL(IF($M$2:$M$120&lt;&gt;"",ROW($M$2:$M$120)),ROW(M22))))</f>
        <v>#NUM!</v>
      </c>
      <c r="X162" s="13" t="e">
        <f t="array" ref="X162">IF(COUNTA($M$2:$M$120)&lt;ROW(M22),"",INDEX($X$1:$X$120,SMALL(IF($M$2:$M$120&lt;&gt;"",ROW($M$2:$M$120)),ROW(M22))))</f>
        <v>#NUM!</v>
      </c>
      <c r="Y162" s="13" t="e">
        <f t="array" ref="Y162">IF(COUNTA($M$2:$M$120)&lt;ROW(M22),"",INDEX($Y$1:$Y$120,SMALL(IF($M$2:$M$120&lt;&gt;"",ROW($M$2:$M$120)),ROW(M22))))</f>
        <v>#NUM!</v>
      </c>
      <c r="Z162" s="13" t="e">
        <f t="array" ref="Z162">IF(COUNTA($M$2:$M$120)&lt;ROW(M22),"",INDEX($Z$1:$Z$120,SMALL(IF($M$2:$M$120&lt;&gt;"",ROW($M$2:$M$120)),ROW(M22))))</f>
        <v>#NUM!</v>
      </c>
      <c r="AA162" s="13" t="e">
        <f t="array" ref="AA162">IF(COUNTA($M$2:$M$120)&lt;ROW(M22),"",INDEX($AA$1:$AA$120,SMALL(IF($M$2:$M$120&lt;&gt;"",ROW($M$2:$M$120)),ROW(M22))))</f>
        <v>#NUM!</v>
      </c>
      <c r="AB162" s="13" t="e">
        <f t="array" ref="AB162">IF(COUNTA($M$2:$M$120)&lt;ROW(M22),"",INDEX($AB$1:$AB$120,SMALL(IF($M$2:$M$120&lt;&gt;"",ROW($M$2:$M$120)),ROW(M22))))</f>
        <v>#NUM!</v>
      </c>
      <c r="AC162" s="13" t="e">
        <f t="array" ref="AC162">IF(COUNTA($M$2:$M$120)&lt;ROW(M22),"",INDEX($AC$1:$AC$120,SMALL(IF($M$2:$M$120&lt;&gt;"",ROW($M$2:$M$120)),ROW(M22))))</f>
        <v>#NUM!</v>
      </c>
      <c r="AD162" s="13" t="e">
        <f t="array" ref="AD162">IF(COUNTA($M$2:$M$120)&lt;ROW(M22),"",INDEX($AD$1:$AD$120,SMALL(IF($M$2:$M$120&lt;&gt;"",ROW($M$2:$M$120)),ROW(M22))))</f>
        <v>#NUM!</v>
      </c>
      <c r="AE162" s="13" t="e">
        <f t="array" ref="AE162">IF(COUNTA($M$2:$M$120)&lt;ROW(M22),"",INDEX($AE$1:$AE$120,SMALL(IF($M$2:$M$120&lt;&gt;"",ROW($M$2:$M$120)),ROW(M22))))</f>
        <v>#NUM!</v>
      </c>
      <c r="AF162" s="13" t="e">
        <f t="array" ref="AF162">IF(COUNTA($M$2:$M$120)&lt;ROW(M22),"",INDEX($AF$1:$AF$120,SMALL(IF($M$2:$M$120&lt;&gt;"",ROW($M$2:$M$120)),ROW(M22))))</f>
        <v>#NUM!</v>
      </c>
      <c r="AG162" s="13" t="e">
        <f t="array" ref="AG162">IF(COUNTA($M$2:$M$120)&lt;ROW(M22),"",INDEX($AG$1:$AG$120,SMALL(IF($M$2:$M$120&lt;&gt;"",ROW($M$2:$M$120)),ROW(M22))))</f>
        <v>#NUM!</v>
      </c>
      <c r="AH162" s="13" t="e">
        <f t="array" ref="AH162">IF(COUNTA($M$2:$M$120)&lt;ROW(M22),"",INDEX($AH$1:$AH$120,SMALL(IF($M$2:$M$120&lt;&gt;"",ROW($M$2:$M$120)),ROW(M22))))</f>
        <v>#NUM!</v>
      </c>
      <c r="AI162" s="13" t="e">
        <f t="array" ref="AI162">IF(COUNTA($M$2:$M$120)&lt;ROW(M22),"",INDEX($AI$1:$AI$120,SMALL(IF($M$2:$M$120&lt;&gt;"",ROW($M$2:$M$120)),ROW(M22))))</f>
        <v>#NUM!</v>
      </c>
      <c r="AJ162" s="13" t="e">
        <f t="array" ref="AJ162">IF(COUNTA($M$2:$M$120)&lt;ROW(M22),"",INDEX($AJ$1:$AJ$120,SMALL(IF($M$2:$M$120&lt;&gt;"",ROW($M$2:$M$120)),ROW(M22))))</f>
        <v>#NUM!</v>
      </c>
      <c r="AK162" s="13" t="e">
        <f t="array" ref="AK162">IF(COUNTA($M$2:$M$120)&lt;ROW(M22),"",INDEX($AK$1:$AK$120,SMALL(IF($M$2:$M$120&lt;&gt;"",ROW($M$2:$M$120)),ROW(M22))))</f>
        <v>#NUM!</v>
      </c>
      <c r="AL162" s="13" t="e">
        <f t="array" ref="AL162">IF(COUNTA($M$2:$M$120)&lt;ROW(M22),"",INDEX($AL$1:$AL$120,SMALL(IF($M$2:$M$120&lt;&gt;"",ROW($M$2:$M$120)),ROW(M22))))</f>
        <v>#NUM!</v>
      </c>
      <c r="AM162" s="13" t="e">
        <f t="array" ref="AM162">IF(COUNTA($M$2:$M$120)&lt;ROW(M22),"",INDEX($AM$1:$AM$120,SMALL(IF($M$2:$M$120&lt;&gt;"",ROW($M$2:$M$120)),ROW(M22))))</f>
        <v>#NUM!</v>
      </c>
      <c r="AN162" s="13" t="e">
        <f t="array" ref="AN162">IF(COUNTA($M$2:$M$120)&lt;ROW(M22),"",INDEX($AN$1:$AN$120,SMALL(IF($M$2:$M$120&lt;&gt;"",ROW($M$2:$M$120)),ROW(M22))))</f>
        <v>#NUM!</v>
      </c>
      <c r="AO162" s="13" t="e">
        <f t="array" ref="AO162">IF(COUNTA($M$2:$M$120)&lt;ROW(M22),"",INDEX($AO$1:$AO$120,SMALL(IF($M$2:$M$120&lt;&gt;"",ROW($M$2:$M$120)),ROW(M22))))</f>
        <v>#NUM!</v>
      </c>
      <c r="AP162" s="13" t="e">
        <f t="array" ref="AP162">IF(COUNTA($M$2:$M$120)&lt;ROW(M22),"",INDEX($AP$1:$AP$120,SMALL(IF($M$2:$M$120&lt;&gt;"",ROW($M$2:$M$120)),ROW(M22))))</f>
        <v>#NUM!</v>
      </c>
      <c r="AQ162" s="13" t="e">
        <f t="array" ref="AQ162">IF(COUNTA($M$2:$M$120)&lt;ROW(M22),"",INDEX($AQ$1:$AQ$120,SMALL(IF($M$2:$M$120&lt;&gt;"",ROW($M$2:$M$120)),ROW(M22))))</f>
        <v>#NUM!</v>
      </c>
      <c r="AR162" s="13" t="e">
        <f t="array" ref="AR162">IF(COUNTA($M$2:$M$120)&lt;ROW(M22),"",INDEX($AR$1:$AR$120,SMALL(IF($M$2:$M$120&lt;&gt;"",ROW($M$2:$M$120)),ROW(M22))))</f>
        <v>#NUM!</v>
      </c>
      <c r="AS162" s="13" t="e">
        <f t="array" ref="AS162">IF(COUNTA($M$2:$M$120)&lt;ROW(N22),"",INDEX($AS$1:$AS$120,SMALL(IF($M$2:$M$120&lt;&gt;"",ROW($M$2:$M$120)),ROW(N22))))</f>
        <v>#NUM!</v>
      </c>
    </row>
    <row r="163" spans="11:45" ht="12.75" customHeight="1" x14ac:dyDescent="0.15">
      <c r="K163" s="13" t="e">
        <f t="array" ref="K163">IF(COUNTA($M$2:$M$120)&lt;ROW(M23),"",INDEX($K$1:$K$120,SMALL(IF($M$2:$M$120&lt;&gt;"",ROW($M$2:$M$120)),ROW(M23))))</f>
        <v>#NUM!</v>
      </c>
      <c r="L163" s="13" t="e">
        <f t="array" ref="L163">IF(COUNTA($M$2:$M$120)&lt;ROW(M23),"",INDEX($L$1:$L$120,SMALL(IF($M$2:$M$120&lt;&gt;"",ROW($M$2:$M$120)),ROW(M23))))</f>
        <v>#NUM!</v>
      </c>
      <c r="M163" s="13" t="e">
        <f t="array" ref="M163">IF(COUNTA($M$2:$M$120)&lt;ROW(M23),"",INDEX($M$1:$M$120,SMALL(IF($M$2:$M$120&lt;&gt;"",ROW($M$2:$M$120)),ROW(M23))))</f>
        <v>#NUM!</v>
      </c>
      <c r="R163" s="13" t="e">
        <f t="array" ref="R163">IF(COUNTA($M$2:$M$120)&lt;ROW(M23),"",INDEX($R$1:$R$120,SMALL(IF($M$2:$M$120&lt;&gt;"",ROW($M$2:$M$120)),ROW(M23))))</f>
        <v>#NUM!</v>
      </c>
      <c r="S163" s="13" t="e">
        <f t="array" ref="S163">IF(COUNTA($M$2:$M$120)&lt;ROW(N23),"",INDEX($S$1:$S$120,SMALL(IF($M$2:$M$120&lt;&gt;"",ROW($M$2:$M$120)),ROW(N23))))</f>
        <v>#NUM!</v>
      </c>
      <c r="T163" s="13" t="e">
        <f t="array" ref="T163">IF(COUNTA($M$2:$M$120)&lt;ROW(M23),"",INDEX($T$1:$T$120,SMALL(IF($M$2:$M$120&lt;&gt;"",ROW($M$2:$M$120)),ROW(M23))))</f>
        <v>#NUM!</v>
      </c>
      <c r="U163" s="13" t="e">
        <f t="array" ref="U163">IF(COUNTA($M$2:$M$120)&lt;ROW(M23),"",INDEX($U$1:$U$120,SMALL(IF($M$2:$M$120&lt;&gt;"",ROW($M$2:$M$120)),ROW(M23))))</f>
        <v>#NUM!</v>
      </c>
      <c r="V163" s="13" t="e">
        <f t="array" ref="V163">IF(COUNTA($M$2:$M$120)&lt;ROW(M23),"",INDEX($V$1:$V$120,SMALL(IF($M$2:$M$120&lt;&gt;"",ROW($M$2:$M$120)),ROW(M23))))</f>
        <v>#NUM!</v>
      </c>
      <c r="W163" s="13" t="e">
        <f t="array" ref="W163">IF(COUNTA($M$2:$M$120)&lt;ROW(M23),"",INDEX($W$1:$W$120,SMALL(IF($M$2:$M$120&lt;&gt;"",ROW($M$2:$M$120)),ROW(M23))))</f>
        <v>#NUM!</v>
      </c>
      <c r="X163" s="13" t="e">
        <f t="array" ref="X163">IF(COUNTA($M$2:$M$120)&lt;ROW(M23),"",INDEX($X$1:$X$120,SMALL(IF($M$2:$M$120&lt;&gt;"",ROW($M$2:$M$120)),ROW(M23))))</f>
        <v>#NUM!</v>
      </c>
      <c r="Y163" s="13" t="e">
        <f t="array" ref="Y163">IF(COUNTA($M$2:$M$120)&lt;ROW(M23),"",INDEX($Y$1:$Y$120,SMALL(IF($M$2:$M$120&lt;&gt;"",ROW($M$2:$M$120)),ROW(M23))))</f>
        <v>#NUM!</v>
      </c>
      <c r="Z163" s="13" t="e">
        <f t="array" ref="Z163">IF(COUNTA($M$2:$M$120)&lt;ROW(M23),"",INDEX($Z$1:$Z$120,SMALL(IF($M$2:$M$120&lt;&gt;"",ROW($M$2:$M$120)),ROW(M23))))</f>
        <v>#NUM!</v>
      </c>
      <c r="AA163" s="13" t="e">
        <f t="array" ref="AA163">IF(COUNTA($M$2:$M$120)&lt;ROW(M23),"",INDEX($AA$1:$AA$120,SMALL(IF($M$2:$M$120&lt;&gt;"",ROW($M$2:$M$120)),ROW(M23))))</f>
        <v>#NUM!</v>
      </c>
      <c r="AB163" s="13" t="e">
        <f t="array" ref="AB163">IF(COUNTA($M$2:$M$120)&lt;ROW(M23),"",INDEX($AB$1:$AB$120,SMALL(IF($M$2:$M$120&lt;&gt;"",ROW($M$2:$M$120)),ROW(M23))))</f>
        <v>#NUM!</v>
      </c>
      <c r="AC163" s="13" t="e">
        <f t="array" ref="AC163">IF(COUNTA($M$2:$M$120)&lt;ROW(M23),"",INDEX($AC$1:$AC$120,SMALL(IF($M$2:$M$120&lt;&gt;"",ROW($M$2:$M$120)),ROW(M23))))</f>
        <v>#NUM!</v>
      </c>
      <c r="AD163" s="13" t="e">
        <f t="array" ref="AD163">IF(COUNTA($M$2:$M$120)&lt;ROW(M23),"",INDEX($AD$1:$AD$120,SMALL(IF($M$2:$M$120&lt;&gt;"",ROW($M$2:$M$120)),ROW(M23))))</f>
        <v>#NUM!</v>
      </c>
      <c r="AE163" s="13" t="e">
        <f t="array" ref="AE163">IF(COUNTA($M$2:$M$120)&lt;ROW(M23),"",INDEX($AE$1:$AE$120,SMALL(IF($M$2:$M$120&lt;&gt;"",ROW($M$2:$M$120)),ROW(M23))))</f>
        <v>#NUM!</v>
      </c>
      <c r="AF163" s="13" t="e">
        <f t="array" ref="AF163">IF(COUNTA($M$2:$M$120)&lt;ROW(M23),"",INDEX($AF$1:$AF$120,SMALL(IF($M$2:$M$120&lt;&gt;"",ROW($M$2:$M$120)),ROW(M23))))</f>
        <v>#NUM!</v>
      </c>
      <c r="AG163" s="13" t="e">
        <f t="array" ref="AG163">IF(COUNTA($M$2:$M$120)&lt;ROW(M23),"",INDEX($AG$1:$AG$120,SMALL(IF($M$2:$M$120&lt;&gt;"",ROW($M$2:$M$120)),ROW(M23))))</f>
        <v>#NUM!</v>
      </c>
      <c r="AH163" s="13" t="e">
        <f t="array" ref="AH163">IF(COUNTA($M$2:$M$120)&lt;ROW(M23),"",INDEX($AH$1:$AH$120,SMALL(IF($M$2:$M$120&lt;&gt;"",ROW($M$2:$M$120)),ROW(M23))))</f>
        <v>#NUM!</v>
      </c>
      <c r="AI163" s="13" t="e">
        <f t="array" ref="AI163">IF(COUNTA($M$2:$M$120)&lt;ROW(M23),"",INDEX($AI$1:$AI$120,SMALL(IF($M$2:$M$120&lt;&gt;"",ROW($M$2:$M$120)),ROW(M23))))</f>
        <v>#NUM!</v>
      </c>
      <c r="AJ163" s="13" t="e">
        <f t="array" ref="AJ163">IF(COUNTA($M$2:$M$120)&lt;ROW(M23),"",INDEX($AJ$1:$AJ$120,SMALL(IF($M$2:$M$120&lt;&gt;"",ROW($M$2:$M$120)),ROW(M23))))</f>
        <v>#NUM!</v>
      </c>
      <c r="AK163" s="13" t="e">
        <f t="array" ref="AK163">IF(COUNTA($M$2:$M$120)&lt;ROW(M23),"",INDEX($AK$1:$AK$120,SMALL(IF($M$2:$M$120&lt;&gt;"",ROW($M$2:$M$120)),ROW(M23))))</f>
        <v>#NUM!</v>
      </c>
      <c r="AL163" s="13" t="e">
        <f t="array" ref="AL163">IF(COUNTA($M$2:$M$120)&lt;ROW(M23),"",INDEX($AL$1:$AL$120,SMALL(IF($M$2:$M$120&lt;&gt;"",ROW($M$2:$M$120)),ROW(M23))))</f>
        <v>#NUM!</v>
      </c>
      <c r="AM163" s="13" t="e">
        <f t="array" ref="AM163">IF(COUNTA($M$2:$M$120)&lt;ROW(M23),"",INDEX($AM$1:$AM$120,SMALL(IF($M$2:$M$120&lt;&gt;"",ROW($M$2:$M$120)),ROW(M23))))</f>
        <v>#NUM!</v>
      </c>
      <c r="AN163" s="13" t="e">
        <f t="array" ref="AN163">IF(COUNTA($M$2:$M$120)&lt;ROW(M23),"",INDEX($AN$1:$AN$120,SMALL(IF($M$2:$M$120&lt;&gt;"",ROW($M$2:$M$120)),ROW(M23))))</f>
        <v>#NUM!</v>
      </c>
      <c r="AO163" s="13" t="e">
        <f t="array" ref="AO163">IF(COUNTA($M$2:$M$120)&lt;ROW(M23),"",INDEX($AO$1:$AO$120,SMALL(IF($M$2:$M$120&lt;&gt;"",ROW($M$2:$M$120)),ROW(M23))))</f>
        <v>#NUM!</v>
      </c>
      <c r="AP163" s="13" t="e">
        <f t="array" ref="AP163">IF(COUNTA($M$2:$M$120)&lt;ROW(M23),"",INDEX($AP$1:$AP$120,SMALL(IF($M$2:$M$120&lt;&gt;"",ROW($M$2:$M$120)),ROW(M23))))</f>
        <v>#NUM!</v>
      </c>
      <c r="AQ163" s="13" t="e">
        <f t="array" ref="AQ163">IF(COUNTA($M$2:$M$120)&lt;ROW(M23),"",INDEX($AQ$1:$AQ$120,SMALL(IF($M$2:$M$120&lt;&gt;"",ROW($M$2:$M$120)),ROW(M23))))</f>
        <v>#NUM!</v>
      </c>
      <c r="AR163" s="13" t="e">
        <f t="array" ref="AR163">IF(COUNTA($M$2:$M$120)&lt;ROW(M23),"",INDEX($AR$1:$AR$120,SMALL(IF($M$2:$M$120&lt;&gt;"",ROW($M$2:$M$120)),ROW(M23))))</f>
        <v>#NUM!</v>
      </c>
      <c r="AS163" s="13" t="e">
        <f t="array" ref="AS163">IF(COUNTA($M$2:$M$120)&lt;ROW(N23),"",INDEX($AS$1:$AS$120,SMALL(IF($M$2:$M$120&lt;&gt;"",ROW($M$2:$M$120)),ROW(N23))))</f>
        <v>#NUM!</v>
      </c>
    </row>
    <row r="164" spans="11:45" ht="12.75" customHeight="1" x14ac:dyDescent="0.15">
      <c r="K164" s="13" t="e">
        <f t="array" ref="K164">IF(COUNTA($M$2:$M$120)&lt;ROW(M24),"",INDEX($K$1:$K$120,SMALL(IF($M$2:$M$120&lt;&gt;"",ROW($M$2:$M$120)),ROW(M24))))</f>
        <v>#NUM!</v>
      </c>
      <c r="L164" s="13" t="e">
        <f t="array" ref="L164">IF(COUNTA($M$2:$M$120)&lt;ROW(M24),"",INDEX($L$1:$L$120,SMALL(IF($M$2:$M$120&lt;&gt;"",ROW($M$2:$M$120)),ROW(M24))))</f>
        <v>#NUM!</v>
      </c>
      <c r="M164" s="13" t="e">
        <f t="array" ref="M164">IF(COUNTA($M$2:$M$120)&lt;ROW(M24),"",INDEX($M$1:$M$120,SMALL(IF($M$2:$M$120&lt;&gt;"",ROW($M$2:$M$120)),ROW(M24))))</f>
        <v>#NUM!</v>
      </c>
      <c r="R164" s="13" t="e">
        <f t="array" ref="R164">IF(COUNTA($M$2:$M$120)&lt;ROW(M24),"",INDEX($R$1:$R$120,SMALL(IF($M$2:$M$120&lt;&gt;"",ROW($M$2:$M$120)),ROW(M24))))</f>
        <v>#NUM!</v>
      </c>
      <c r="S164" s="13" t="e">
        <f t="array" ref="S164">IF(COUNTA($M$2:$M$120)&lt;ROW(N24),"",INDEX($S$1:$S$120,SMALL(IF($M$2:$M$120&lt;&gt;"",ROW($M$2:$M$120)),ROW(N24))))</f>
        <v>#NUM!</v>
      </c>
      <c r="T164" s="13" t="e">
        <f t="array" ref="T164">IF(COUNTA($M$2:$M$120)&lt;ROW(M24),"",INDEX($T$1:$T$120,SMALL(IF($M$2:$M$120&lt;&gt;"",ROW($M$2:$M$120)),ROW(M24))))</f>
        <v>#NUM!</v>
      </c>
      <c r="U164" s="13" t="e">
        <f t="array" ref="U164">IF(COUNTA($M$2:$M$120)&lt;ROW(M24),"",INDEX($U$1:$U$120,SMALL(IF($M$2:$M$120&lt;&gt;"",ROW($M$2:$M$120)),ROW(M24))))</f>
        <v>#NUM!</v>
      </c>
      <c r="V164" s="13" t="e">
        <f t="array" ref="V164">IF(COUNTA($M$2:$M$120)&lt;ROW(M24),"",INDEX($V$1:$V$120,SMALL(IF($M$2:$M$120&lt;&gt;"",ROW($M$2:$M$120)),ROW(M24))))</f>
        <v>#NUM!</v>
      </c>
      <c r="W164" s="13" t="e">
        <f t="array" ref="W164">IF(COUNTA($M$2:$M$120)&lt;ROW(M24),"",INDEX($W$1:$W$120,SMALL(IF($M$2:$M$120&lt;&gt;"",ROW($M$2:$M$120)),ROW(M24))))</f>
        <v>#NUM!</v>
      </c>
      <c r="X164" s="13" t="e">
        <f t="array" ref="X164">IF(COUNTA($M$2:$M$120)&lt;ROW(M24),"",INDEX($X$1:$X$120,SMALL(IF($M$2:$M$120&lt;&gt;"",ROW($M$2:$M$120)),ROW(M24))))</f>
        <v>#NUM!</v>
      </c>
      <c r="Y164" s="13" t="e">
        <f t="array" ref="Y164">IF(COUNTA($M$2:$M$120)&lt;ROW(M24),"",INDEX($Y$1:$Y$120,SMALL(IF($M$2:$M$120&lt;&gt;"",ROW($M$2:$M$120)),ROW(M24))))</f>
        <v>#NUM!</v>
      </c>
      <c r="Z164" s="13" t="e">
        <f t="array" ref="Z164">IF(COUNTA($M$2:$M$120)&lt;ROW(M24),"",INDEX($Z$1:$Z$120,SMALL(IF($M$2:$M$120&lt;&gt;"",ROW($M$2:$M$120)),ROW(M24))))</f>
        <v>#NUM!</v>
      </c>
      <c r="AA164" s="13" t="e">
        <f t="array" ref="AA164">IF(COUNTA($M$2:$M$120)&lt;ROW(M24),"",INDEX($AA$1:$AA$120,SMALL(IF($M$2:$M$120&lt;&gt;"",ROW($M$2:$M$120)),ROW(M24))))</f>
        <v>#NUM!</v>
      </c>
      <c r="AB164" s="13" t="e">
        <f t="array" ref="AB164">IF(COUNTA($M$2:$M$120)&lt;ROW(M24),"",INDEX($AB$1:$AB$120,SMALL(IF($M$2:$M$120&lt;&gt;"",ROW($M$2:$M$120)),ROW(M24))))</f>
        <v>#NUM!</v>
      </c>
      <c r="AC164" s="13" t="e">
        <f t="array" ref="AC164">IF(COUNTA($M$2:$M$120)&lt;ROW(M24),"",INDEX($AC$1:$AC$120,SMALL(IF($M$2:$M$120&lt;&gt;"",ROW($M$2:$M$120)),ROW(M24))))</f>
        <v>#NUM!</v>
      </c>
      <c r="AD164" s="13" t="e">
        <f t="array" ref="AD164">IF(COUNTA($M$2:$M$120)&lt;ROW(M24),"",INDEX($AD$1:$AD$120,SMALL(IF($M$2:$M$120&lt;&gt;"",ROW($M$2:$M$120)),ROW(M24))))</f>
        <v>#NUM!</v>
      </c>
      <c r="AE164" s="13" t="e">
        <f t="array" ref="AE164">IF(COUNTA($M$2:$M$120)&lt;ROW(M24),"",INDEX($AE$1:$AE$120,SMALL(IF($M$2:$M$120&lt;&gt;"",ROW($M$2:$M$120)),ROW(M24))))</f>
        <v>#NUM!</v>
      </c>
      <c r="AF164" s="13" t="e">
        <f t="array" ref="AF164">IF(COUNTA($M$2:$M$120)&lt;ROW(M24),"",INDEX($AF$1:$AF$120,SMALL(IF($M$2:$M$120&lt;&gt;"",ROW($M$2:$M$120)),ROW(M24))))</f>
        <v>#NUM!</v>
      </c>
      <c r="AG164" s="13" t="e">
        <f t="array" ref="AG164">IF(COUNTA($M$2:$M$120)&lt;ROW(M24),"",INDEX($AG$1:$AG$120,SMALL(IF($M$2:$M$120&lt;&gt;"",ROW($M$2:$M$120)),ROW(M24))))</f>
        <v>#NUM!</v>
      </c>
      <c r="AH164" s="13" t="e">
        <f t="array" ref="AH164">IF(COUNTA($M$2:$M$120)&lt;ROW(M24),"",INDEX($AH$1:$AH$120,SMALL(IF($M$2:$M$120&lt;&gt;"",ROW($M$2:$M$120)),ROW(M24))))</f>
        <v>#NUM!</v>
      </c>
      <c r="AI164" s="13" t="e">
        <f t="array" ref="AI164">IF(COUNTA($M$2:$M$120)&lt;ROW(M24),"",INDEX($AI$1:$AI$120,SMALL(IF($M$2:$M$120&lt;&gt;"",ROW($M$2:$M$120)),ROW(M24))))</f>
        <v>#NUM!</v>
      </c>
      <c r="AJ164" s="13" t="e">
        <f t="array" ref="AJ164">IF(COUNTA($M$2:$M$120)&lt;ROW(M24),"",INDEX($AJ$1:$AJ$120,SMALL(IF($M$2:$M$120&lt;&gt;"",ROW($M$2:$M$120)),ROW(M24))))</f>
        <v>#NUM!</v>
      </c>
      <c r="AK164" s="13" t="e">
        <f t="array" ref="AK164">IF(COUNTA($M$2:$M$120)&lt;ROW(M24),"",INDEX($AK$1:$AK$120,SMALL(IF($M$2:$M$120&lt;&gt;"",ROW($M$2:$M$120)),ROW(M24))))</f>
        <v>#NUM!</v>
      </c>
      <c r="AL164" s="13" t="e">
        <f t="array" ref="AL164">IF(COUNTA($M$2:$M$120)&lt;ROW(M24),"",INDEX($AL$1:$AL$120,SMALL(IF($M$2:$M$120&lt;&gt;"",ROW($M$2:$M$120)),ROW(M24))))</f>
        <v>#NUM!</v>
      </c>
      <c r="AM164" s="13" t="e">
        <f t="array" ref="AM164">IF(COUNTA($M$2:$M$120)&lt;ROW(M24),"",INDEX($AM$1:$AM$120,SMALL(IF($M$2:$M$120&lt;&gt;"",ROW($M$2:$M$120)),ROW(M24))))</f>
        <v>#NUM!</v>
      </c>
      <c r="AN164" s="13" t="e">
        <f t="array" ref="AN164">IF(COUNTA($M$2:$M$120)&lt;ROW(M24),"",INDEX($AN$1:$AN$120,SMALL(IF($M$2:$M$120&lt;&gt;"",ROW($M$2:$M$120)),ROW(M24))))</f>
        <v>#NUM!</v>
      </c>
      <c r="AO164" s="13" t="e">
        <f t="array" ref="AO164">IF(COUNTA($M$2:$M$120)&lt;ROW(M24),"",INDEX($AO$1:$AO$120,SMALL(IF($M$2:$M$120&lt;&gt;"",ROW($M$2:$M$120)),ROW(M24))))</f>
        <v>#NUM!</v>
      </c>
      <c r="AP164" s="13" t="e">
        <f t="array" ref="AP164">IF(COUNTA($M$2:$M$120)&lt;ROW(M24),"",INDEX($AP$1:$AP$120,SMALL(IF($M$2:$M$120&lt;&gt;"",ROW($M$2:$M$120)),ROW(M24))))</f>
        <v>#NUM!</v>
      </c>
      <c r="AQ164" s="13" t="e">
        <f t="array" ref="AQ164">IF(COUNTA($M$2:$M$120)&lt;ROW(M24),"",INDEX($AQ$1:$AQ$120,SMALL(IF($M$2:$M$120&lt;&gt;"",ROW($M$2:$M$120)),ROW(M24))))</f>
        <v>#NUM!</v>
      </c>
      <c r="AR164" s="13" t="e">
        <f t="array" ref="AR164">IF(COUNTA($M$2:$M$120)&lt;ROW(M24),"",INDEX($AR$1:$AR$120,SMALL(IF($M$2:$M$120&lt;&gt;"",ROW($M$2:$M$120)),ROW(M24))))</f>
        <v>#NUM!</v>
      </c>
      <c r="AS164" s="13" t="e">
        <f t="array" ref="AS164">IF(COUNTA($M$2:$M$120)&lt;ROW(N24),"",INDEX($AS$1:$AS$120,SMALL(IF($M$2:$M$120&lt;&gt;"",ROW($M$2:$M$120)),ROW(N24))))</f>
        <v>#NUM!</v>
      </c>
    </row>
    <row r="165" spans="11:45" ht="12.75" customHeight="1" x14ac:dyDescent="0.15">
      <c r="K165" s="13" t="e">
        <f t="array" ref="K165">IF(COUNTA($M$2:$M$120)&lt;ROW(M25),"",INDEX($K$1:$K$120,SMALL(IF($M$2:$M$120&lt;&gt;"",ROW($M$2:$M$120)),ROW(M25))))</f>
        <v>#NUM!</v>
      </c>
      <c r="L165" s="13" t="e">
        <f t="array" ref="L165">IF(COUNTA($M$2:$M$120)&lt;ROW(M25),"",INDEX($L$1:$L$120,SMALL(IF($M$2:$M$120&lt;&gt;"",ROW($M$2:$M$120)),ROW(M25))))</f>
        <v>#NUM!</v>
      </c>
      <c r="M165" s="13" t="e">
        <f t="array" ref="M165">IF(COUNTA($M$2:$M$120)&lt;ROW(M25),"",INDEX($M$1:$M$120,SMALL(IF($M$2:$M$120&lt;&gt;"",ROW($M$2:$M$120)),ROW(M25))))</f>
        <v>#NUM!</v>
      </c>
      <c r="R165" s="13" t="e">
        <f t="array" ref="R165">IF(COUNTA($M$2:$M$120)&lt;ROW(M25),"",INDEX($R$1:$R$120,SMALL(IF($M$2:$M$120&lt;&gt;"",ROW($M$2:$M$120)),ROW(M25))))</f>
        <v>#NUM!</v>
      </c>
      <c r="S165" s="13" t="e">
        <f t="array" ref="S165">IF(COUNTA($M$2:$M$120)&lt;ROW(N25),"",INDEX($S$1:$S$120,SMALL(IF($M$2:$M$120&lt;&gt;"",ROW($M$2:$M$120)),ROW(N25))))</f>
        <v>#NUM!</v>
      </c>
      <c r="T165" s="13" t="e">
        <f t="array" ref="T165">IF(COUNTA($M$2:$M$120)&lt;ROW(M25),"",INDEX($T$1:$T$120,SMALL(IF($M$2:$M$120&lt;&gt;"",ROW($M$2:$M$120)),ROW(M25))))</f>
        <v>#NUM!</v>
      </c>
      <c r="U165" s="13" t="e">
        <f t="array" ref="U165">IF(COUNTA($M$2:$M$120)&lt;ROW(M25),"",INDEX($U$1:$U$120,SMALL(IF($M$2:$M$120&lt;&gt;"",ROW($M$2:$M$120)),ROW(M25))))</f>
        <v>#NUM!</v>
      </c>
      <c r="V165" s="13" t="e">
        <f t="array" ref="V165">IF(COUNTA($M$2:$M$120)&lt;ROW(M25),"",INDEX($V$1:$V$120,SMALL(IF($M$2:$M$120&lt;&gt;"",ROW($M$2:$M$120)),ROW(M25))))</f>
        <v>#NUM!</v>
      </c>
      <c r="W165" s="13" t="e">
        <f t="array" ref="W165">IF(COUNTA($M$2:$M$120)&lt;ROW(M25),"",INDEX($W$1:$W$120,SMALL(IF($M$2:$M$120&lt;&gt;"",ROW($M$2:$M$120)),ROW(M25))))</f>
        <v>#NUM!</v>
      </c>
      <c r="X165" s="13" t="e">
        <f t="array" ref="X165">IF(COUNTA($M$2:$M$120)&lt;ROW(M25),"",INDEX($X$1:$X$120,SMALL(IF($M$2:$M$120&lt;&gt;"",ROW($M$2:$M$120)),ROW(M25))))</f>
        <v>#NUM!</v>
      </c>
      <c r="Y165" s="13" t="e">
        <f t="array" ref="Y165">IF(COUNTA($M$2:$M$120)&lt;ROW(M25),"",INDEX($Y$1:$Y$120,SMALL(IF($M$2:$M$120&lt;&gt;"",ROW($M$2:$M$120)),ROW(M25))))</f>
        <v>#NUM!</v>
      </c>
      <c r="Z165" s="13" t="e">
        <f t="array" ref="Z165">IF(COUNTA($M$2:$M$120)&lt;ROW(M25),"",INDEX($Z$1:$Z$120,SMALL(IF($M$2:$M$120&lt;&gt;"",ROW($M$2:$M$120)),ROW(M25))))</f>
        <v>#NUM!</v>
      </c>
      <c r="AA165" s="13" t="e">
        <f t="array" ref="AA165">IF(COUNTA($M$2:$M$120)&lt;ROW(M25),"",INDEX($AA$1:$AA$120,SMALL(IF($M$2:$M$120&lt;&gt;"",ROW($M$2:$M$120)),ROW(M25))))</f>
        <v>#NUM!</v>
      </c>
      <c r="AB165" s="13" t="e">
        <f t="array" ref="AB165">IF(COUNTA($M$2:$M$120)&lt;ROW(M25),"",INDEX($AB$1:$AB$120,SMALL(IF($M$2:$M$120&lt;&gt;"",ROW($M$2:$M$120)),ROW(M25))))</f>
        <v>#NUM!</v>
      </c>
      <c r="AC165" s="13" t="e">
        <f t="array" ref="AC165">IF(COUNTA($M$2:$M$120)&lt;ROW(M25),"",INDEX($AC$1:$AC$120,SMALL(IF($M$2:$M$120&lt;&gt;"",ROW($M$2:$M$120)),ROW(M25))))</f>
        <v>#NUM!</v>
      </c>
      <c r="AD165" s="13" t="e">
        <f t="array" ref="AD165">IF(COUNTA($M$2:$M$120)&lt;ROW(M25),"",INDEX($AD$1:$AD$120,SMALL(IF($M$2:$M$120&lt;&gt;"",ROW($M$2:$M$120)),ROW(M25))))</f>
        <v>#NUM!</v>
      </c>
      <c r="AE165" s="13" t="e">
        <f t="array" ref="AE165">IF(COUNTA($M$2:$M$120)&lt;ROW(M25),"",INDEX($AE$1:$AE$120,SMALL(IF($M$2:$M$120&lt;&gt;"",ROW($M$2:$M$120)),ROW(M25))))</f>
        <v>#NUM!</v>
      </c>
      <c r="AF165" s="13" t="e">
        <f t="array" ref="AF165">IF(COUNTA($M$2:$M$120)&lt;ROW(M25),"",INDEX($AF$1:$AF$120,SMALL(IF($M$2:$M$120&lt;&gt;"",ROW($M$2:$M$120)),ROW(M25))))</f>
        <v>#NUM!</v>
      </c>
      <c r="AG165" s="13" t="e">
        <f t="array" ref="AG165">IF(COUNTA($M$2:$M$120)&lt;ROW(M25),"",INDEX($AG$1:$AG$120,SMALL(IF($M$2:$M$120&lt;&gt;"",ROW($M$2:$M$120)),ROW(M25))))</f>
        <v>#NUM!</v>
      </c>
      <c r="AH165" s="13" t="e">
        <f t="array" ref="AH165">IF(COUNTA($M$2:$M$120)&lt;ROW(M25),"",INDEX($AH$1:$AH$120,SMALL(IF($M$2:$M$120&lt;&gt;"",ROW($M$2:$M$120)),ROW(M25))))</f>
        <v>#NUM!</v>
      </c>
      <c r="AI165" s="13" t="e">
        <f t="array" ref="AI165">IF(COUNTA($M$2:$M$120)&lt;ROW(M25),"",INDEX($AI$1:$AI$120,SMALL(IF($M$2:$M$120&lt;&gt;"",ROW($M$2:$M$120)),ROW(M25))))</f>
        <v>#NUM!</v>
      </c>
      <c r="AJ165" s="13" t="e">
        <f t="array" ref="AJ165">IF(COUNTA($M$2:$M$120)&lt;ROW(M25),"",INDEX($AJ$1:$AJ$120,SMALL(IF($M$2:$M$120&lt;&gt;"",ROW($M$2:$M$120)),ROW(M25))))</f>
        <v>#NUM!</v>
      </c>
      <c r="AK165" s="13" t="e">
        <f t="array" ref="AK165">IF(COUNTA($M$2:$M$120)&lt;ROW(M25),"",INDEX($AK$1:$AK$120,SMALL(IF($M$2:$M$120&lt;&gt;"",ROW($M$2:$M$120)),ROW(M25))))</f>
        <v>#NUM!</v>
      </c>
      <c r="AL165" s="13" t="e">
        <f t="array" ref="AL165">IF(COUNTA($M$2:$M$120)&lt;ROW(M25),"",INDEX($AL$1:$AL$120,SMALL(IF($M$2:$M$120&lt;&gt;"",ROW($M$2:$M$120)),ROW(M25))))</f>
        <v>#NUM!</v>
      </c>
      <c r="AM165" s="13" t="e">
        <f t="array" ref="AM165">IF(COUNTA($M$2:$M$120)&lt;ROW(M25),"",INDEX($AM$1:$AM$120,SMALL(IF($M$2:$M$120&lt;&gt;"",ROW($M$2:$M$120)),ROW(M25))))</f>
        <v>#NUM!</v>
      </c>
      <c r="AN165" s="13" t="e">
        <f t="array" ref="AN165">IF(COUNTA($M$2:$M$120)&lt;ROW(M25),"",INDEX($AN$1:$AN$120,SMALL(IF($M$2:$M$120&lt;&gt;"",ROW($M$2:$M$120)),ROW(M25))))</f>
        <v>#NUM!</v>
      </c>
      <c r="AO165" s="13" t="e">
        <f t="array" ref="AO165">IF(COUNTA($M$2:$M$120)&lt;ROW(M25),"",INDEX($AO$1:$AO$120,SMALL(IF($M$2:$M$120&lt;&gt;"",ROW($M$2:$M$120)),ROW(M25))))</f>
        <v>#NUM!</v>
      </c>
      <c r="AP165" s="13" t="e">
        <f t="array" ref="AP165">IF(COUNTA($M$2:$M$120)&lt;ROW(M25),"",INDEX($AP$1:$AP$120,SMALL(IF($M$2:$M$120&lt;&gt;"",ROW($M$2:$M$120)),ROW(M25))))</f>
        <v>#NUM!</v>
      </c>
      <c r="AQ165" s="13" t="e">
        <f t="array" ref="AQ165">IF(COUNTA($M$2:$M$120)&lt;ROW(M25),"",INDEX($AQ$1:$AQ$120,SMALL(IF($M$2:$M$120&lt;&gt;"",ROW($M$2:$M$120)),ROW(M25))))</f>
        <v>#NUM!</v>
      </c>
      <c r="AR165" s="13" t="e">
        <f t="array" ref="AR165">IF(COUNTA($M$2:$M$120)&lt;ROW(M25),"",INDEX($AR$1:$AR$120,SMALL(IF($M$2:$M$120&lt;&gt;"",ROW($M$2:$M$120)),ROW(M25))))</f>
        <v>#NUM!</v>
      </c>
      <c r="AS165" s="13" t="e">
        <f t="array" ref="AS165">IF(COUNTA($M$2:$M$120)&lt;ROW(N25),"",INDEX($AS$1:$AS$120,SMALL(IF($M$2:$M$120&lt;&gt;"",ROW($M$2:$M$120)),ROW(N25))))</f>
        <v>#NUM!</v>
      </c>
    </row>
    <row r="166" spans="11:45" ht="12.75" customHeight="1" x14ac:dyDescent="0.15">
      <c r="K166" s="13" t="e">
        <f t="array" ref="K166">IF(COUNTA($M$2:$M$120)&lt;ROW(M26),"",INDEX($K$1:$K$120,SMALL(IF($M$2:$M$120&lt;&gt;"",ROW($M$2:$M$120)),ROW(M26))))</f>
        <v>#NUM!</v>
      </c>
      <c r="L166" s="13" t="e">
        <f t="array" ref="L166">IF(COUNTA($M$2:$M$120)&lt;ROW(M26),"",INDEX($L$1:$L$120,SMALL(IF($M$2:$M$120&lt;&gt;"",ROW($M$2:$M$120)),ROW(M26))))</f>
        <v>#NUM!</v>
      </c>
      <c r="M166" s="13" t="e">
        <f t="array" ref="M166">IF(COUNTA($M$2:$M$120)&lt;ROW(M26),"",INDEX($M$1:$M$120,SMALL(IF($M$2:$M$120&lt;&gt;"",ROW($M$2:$M$120)),ROW(M26))))</f>
        <v>#NUM!</v>
      </c>
      <c r="R166" s="13" t="e">
        <f t="array" ref="R166">IF(COUNTA($M$2:$M$120)&lt;ROW(M26),"",INDEX($R$1:$R$120,SMALL(IF($M$2:$M$120&lt;&gt;"",ROW($M$2:$M$120)),ROW(M26))))</f>
        <v>#NUM!</v>
      </c>
      <c r="S166" s="13" t="e">
        <f t="array" ref="S166">IF(COUNTA($M$2:$M$120)&lt;ROW(N26),"",INDEX($S$1:$S$120,SMALL(IF($M$2:$M$120&lt;&gt;"",ROW($M$2:$M$120)),ROW(N26))))</f>
        <v>#NUM!</v>
      </c>
      <c r="T166" s="13" t="e">
        <f t="array" ref="T166">IF(COUNTA($M$2:$M$120)&lt;ROW(M26),"",INDEX($T$1:$T$120,SMALL(IF($M$2:$M$120&lt;&gt;"",ROW($M$2:$M$120)),ROW(M26))))</f>
        <v>#NUM!</v>
      </c>
      <c r="U166" s="13" t="e">
        <f t="array" ref="U166">IF(COUNTA($M$2:$M$120)&lt;ROW(M26),"",INDEX($U$1:$U$120,SMALL(IF($M$2:$M$120&lt;&gt;"",ROW($M$2:$M$120)),ROW(M26))))</f>
        <v>#NUM!</v>
      </c>
      <c r="V166" s="13" t="e">
        <f t="array" ref="V166">IF(COUNTA($M$2:$M$120)&lt;ROW(M26),"",INDEX($V$1:$V$120,SMALL(IF($M$2:$M$120&lt;&gt;"",ROW($M$2:$M$120)),ROW(M26))))</f>
        <v>#NUM!</v>
      </c>
      <c r="W166" s="13" t="e">
        <f t="array" ref="W166">IF(COUNTA($M$2:$M$120)&lt;ROW(M26),"",INDEX($W$1:$W$120,SMALL(IF($M$2:$M$120&lt;&gt;"",ROW($M$2:$M$120)),ROW(M26))))</f>
        <v>#NUM!</v>
      </c>
      <c r="X166" s="13" t="e">
        <f t="array" ref="X166">IF(COUNTA($M$2:$M$120)&lt;ROW(M26),"",INDEX($X$1:$X$120,SMALL(IF($M$2:$M$120&lt;&gt;"",ROW($M$2:$M$120)),ROW(M26))))</f>
        <v>#NUM!</v>
      </c>
      <c r="Y166" s="13" t="e">
        <f t="array" ref="Y166">IF(COUNTA($M$2:$M$120)&lt;ROW(M26),"",INDEX($Y$1:$Y$120,SMALL(IF($M$2:$M$120&lt;&gt;"",ROW($M$2:$M$120)),ROW(M26))))</f>
        <v>#NUM!</v>
      </c>
      <c r="Z166" s="13" t="e">
        <f t="array" ref="Z166">IF(COUNTA($M$2:$M$120)&lt;ROW(M26),"",INDEX($Z$1:$Z$120,SMALL(IF($M$2:$M$120&lt;&gt;"",ROW($M$2:$M$120)),ROW(M26))))</f>
        <v>#NUM!</v>
      </c>
      <c r="AA166" s="13" t="e">
        <f t="array" ref="AA166">IF(COUNTA($M$2:$M$120)&lt;ROW(M26),"",INDEX($AA$1:$AA$120,SMALL(IF($M$2:$M$120&lt;&gt;"",ROW($M$2:$M$120)),ROW(M26))))</f>
        <v>#NUM!</v>
      </c>
      <c r="AB166" s="13" t="e">
        <f t="array" ref="AB166">IF(COUNTA($M$2:$M$120)&lt;ROW(M26),"",INDEX($AB$1:$AB$120,SMALL(IF($M$2:$M$120&lt;&gt;"",ROW($M$2:$M$120)),ROW(M26))))</f>
        <v>#NUM!</v>
      </c>
      <c r="AC166" s="13" t="e">
        <f t="array" ref="AC166">IF(COUNTA($M$2:$M$120)&lt;ROW(M26),"",INDEX($AC$1:$AC$120,SMALL(IF($M$2:$M$120&lt;&gt;"",ROW($M$2:$M$120)),ROW(M26))))</f>
        <v>#NUM!</v>
      </c>
      <c r="AD166" s="13" t="e">
        <f t="array" ref="AD166">IF(COUNTA($M$2:$M$120)&lt;ROW(M26),"",INDEX($AD$1:$AD$120,SMALL(IF($M$2:$M$120&lt;&gt;"",ROW($M$2:$M$120)),ROW(M26))))</f>
        <v>#NUM!</v>
      </c>
      <c r="AE166" s="13" t="e">
        <f t="array" ref="AE166">IF(COUNTA($M$2:$M$120)&lt;ROW(M26),"",INDEX($AE$1:$AE$120,SMALL(IF($M$2:$M$120&lt;&gt;"",ROW($M$2:$M$120)),ROW(M26))))</f>
        <v>#NUM!</v>
      </c>
      <c r="AF166" s="13" t="e">
        <f t="array" ref="AF166">IF(COUNTA($M$2:$M$120)&lt;ROW(M26),"",INDEX($AF$1:$AF$120,SMALL(IF($M$2:$M$120&lt;&gt;"",ROW($M$2:$M$120)),ROW(M26))))</f>
        <v>#NUM!</v>
      </c>
      <c r="AG166" s="13" t="e">
        <f t="array" ref="AG166">IF(COUNTA($M$2:$M$120)&lt;ROW(M26),"",INDEX($AG$1:$AG$120,SMALL(IF($M$2:$M$120&lt;&gt;"",ROW($M$2:$M$120)),ROW(M26))))</f>
        <v>#NUM!</v>
      </c>
      <c r="AH166" s="13" t="e">
        <f t="array" ref="AH166">IF(COUNTA($M$2:$M$120)&lt;ROW(M26),"",INDEX($AH$1:$AH$120,SMALL(IF($M$2:$M$120&lt;&gt;"",ROW($M$2:$M$120)),ROW(M26))))</f>
        <v>#NUM!</v>
      </c>
      <c r="AI166" s="13" t="e">
        <f t="array" ref="AI166">IF(COUNTA($M$2:$M$120)&lt;ROW(M26),"",INDEX($AI$1:$AI$120,SMALL(IF($M$2:$M$120&lt;&gt;"",ROW($M$2:$M$120)),ROW(M26))))</f>
        <v>#NUM!</v>
      </c>
      <c r="AJ166" s="13" t="e">
        <f t="array" ref="AJ166">IF(COUNTA($M$2:$M$120)&lt;ROW(M26),"",INDEX($AJ$1:$AJ$120,SMALL(IF($M$2:$M$120&lt;&gt;"",ROW($M$2:$M$120)),ROW(M26))))</f>
        <v>#NUM!</v>
      </c>
      <c r="AK166" s="13" t="e">
        <f t="array" ref="AK166">IF(COUNTA($M$2:$M$120)&lt;ROW(M26),"",INDEX($AK$1:$AK$120,SMALL(IF($M$2:$M$120&lt;&gt;"",ROW($M$2:$M$120)),ROW(M26))))</f>
        <v>#NUM!</v>
      </c>
      <c r="AL166" s="13" t="e">
        <f t="array" ref="AL166">IF(COUNTA($M$2:$M$120)&lt;ROW(M26),"",INDEX($AL$1:$AL$120,SMALL(IF($M$2:$M$120&lt;&gt;"",ROW($M$2:$M$120)),ROW(M26))))</f>
        <v>#NUM!</v>
      </c>
      <c r="AM166" s="13" t="e">
        <f t="array" ref="AM166">IF(COUNTA($M$2:$M$120)&lt;ROW(M26),"",INDEX($AM$1:$AM$120,SMALL(IF($M$2:$M$120&lt;&gt;"",ROW($M$2:$M$120)),ROW(M26))))</f>
        <v>#NUM!</v>
      </c>
      <c r="AN166" s="13" t="e">
        <f t="array" ref="AN166">IF(COUNTA($M$2:$M$120)&lt;ROW(M26),"",INDEX($AN$1:$AN$120,SMALL(IF($M$2:$M$120&lt;&gt;"",ROW($M$2:$M$120)),ROW(M26))))</f>
        <v>#NUM!</v>
      </c>
      <c r="AO166" s="13" t="e">
        <f t="array" ref="AO166">IF(COUNTA($M$2:$M$120)&lt;ROW(M26),"",INDEX($AO$1:$AO$120,SMALL(IF($M$2:$M$120&lt;&gt;"",ROW($M$2:$M$120)),ROW(M26))))</f>
        <v>#NUM!</v>
      </c>
      <c r="AP166" s="13" t="e">
        <f t="array" ref="AP166">IF(COUNTA($M$2:$M$120)&lt;ROW(M26),"",INDEX($AP$1:$AP$120,SMALL(IF($M$2:$M$120&lt;&gt;"",ROW($M$2:$M$120)),ROW(M26))))</f>
        <v>#NUM!</v>
      </c>
      <c r="AQ166" s="13" t="e">
        <f t="array" ref="AQ166">IF(COUNTA($M$2:$M$120)&lt;ROW(M26),"",INDEX($AQ$1:$AQ$120,SMALL(IF($M$2:$M$120&lt;&gt;"",ROW($M$2:$M$120)),ROW(M26))))</f>
        <v>#NUM!</v>
      </c>
      <c r="AR166" s="13" t="e">
        <f t="array" ref="AR166">IF(COUNTA($M$2:$M$120)&lt;ROW(M26),"",INDEX($AR$1:$AR$120,SMALL(IF($M$2:$M$120&lt;&gt;"",ROW($M$2:$M$120)),ROW(M26))))</f>
        <v>#NUM!</v>
      </c>
      <c r="AS166" s="13" t="e">
        <f t="array" ref="AS166">IF(COUNTA($M$2:$M$120)&lt;ROW(N26),"",INDEX($AS$1:$AS$120,SMALL(IF($M$2:$M$120&lt;&gt;"",ROW($M$2:$M$120)),ROW(N26))))</f>
        <v>#NUM!</v>
      </c>
    </row>
    <row r="167" spans="11:45" ht="12.75" customHeight="1" x14ac:dyDescent="0.15">
      <c r="K167" s="13" t="e">
        <f t="array" ref="K167">IF(COUNTA($M$2:$M$120)&lt;ROW(M27),"",INDEX($K$1:$K$120,SMALL(IF($M$2:$M$120&lt;&gt;"",ROW($M$2:$M$120)),ROW(M27))))</f>
        <v>#NUM!</v>
      </c>
      <c r="L167" s="13" t="e">
        <f t="array" ref="L167">IF(COUNTA($M$2:$M$120)&lt;ROW(M27),"",INDEX($L$1:$L$120,SMALL(IF($M$2:$M$120&lt;&gt;"",ROW($M$2:$M$120)),ROW(M27))))</f>
        <v>#NUM!</v>
      </c>
      <c r="M167" s="13" t="e">
        <f t="array" ref="M167">IF(COUNTA($M$2:$M$120)&lt;ROW(M27),"",INDEX($M$1:$M$120,SMALL(IF($M$2:$M$120&lt;&gt;"",ROW($M$2:$M$120)),ROW(M27))))</f>
        <v>#NUM!</v>
      </c>
      <c r="R167" s="13" t="e">
        <f t="array" ref="R167">IF(COUNTA($M$2:$M$120)&lt;ROW(M27),"",INDEX($R$1:$R$120,SMALL(IF($M$2:$M$120&lt;&gt;"",ROW($M$2:$M$120)),ROW(M27))))</f>
        <v>#NUM!</v>
      </c>
      <c r="S167" s="13" t="e">
        <f t="array" ref="S167">IF(COUNTA($M$2:$M$120)&lt;ROW(N27),"",INDEX($S$1:$S$120,SMALL(IF($M$2:$M$120&lt;&gt;"",ROW($M$2:$M$120)),ROW(N27))))</f>
        <v>#NUM!</v>
      </c>
      <c r="T167" s="13" t="e">
        <f t="array" ref="T167">IF(COUNTA($M$2:$M$120)&lt;ROW(M27),"",INDEX($T$1:$T$120,SMALL(IF($M$2:$M$120&lt;&gt;"",ROW($M$2:$M$120)),ROW(M27))))</f>
        <v>#NUM!</v>
      </c>
      <c r="U167" s="13" t="e">
        <f t="array" ref="U167">IF(COUNTA($M$2:$M$120)&lt;ROW(M27),"",INDEX($U$1:$U$120,SMALL(IF($M$2:$M$120&lt;&gt;"",ROW($M$2:$M$120)),ROW(M27))))</f>
        <v>#NUM!</v>
      </c>
      <c r="V167" s="13" t="e">
        <f t="array" ref="V167">IF(COUNTA($M$2:$M$120)&lt;ROW(M27),"",INDEX($V$1:$V$120,SMALL(IF($M$2:$M$120&lt;&gt;"",ROW($M$2:$M$120)),ROW(M27))))</f>
        <v>#NUM!</v>
      </c>
      <c r="W167" s="13" t="e">
        <f t="array" ref="W167">IF(COUNTA($M$2:$M$120)&lt;ROW(M27),"",INDEX($W$1:$W$120,SMALL(IF($M$2:$M$120&lt;&gt;"",ROW($M$2:$M$120)),ROW(M27))))</f>
        <v>#NUM!</v>
      </c>
      <c r="X167" s="13" t="e">
        <f t="array" ref="X167">IF(COUNTA($M$2:$M$120)&lt;ROW(M27),"",INDEX($X$1:$X$120,SMALL(IF($M$2:$M$120&lt;&gt;"",ROW($M$2:$M$120)),ROW(M27))))</f>
        <v>#NUM!</v>
      </c>
      <c r="Y167" s="13" t="e">
        <f t="array" ref="Y167">IF(COUNTA($M$2:$M$120)&lt;ROW(M27),"",INDEX($Y$1:$Y$120,SMALL(IF($M$2:$M$120&lt;&gt;"",ROW($M$2:$M$120)),ROW(M27))))</f>
        <v>#NUM!</v>
      </c>
      <c r="Z167" s="13" t="e">
        <f t="array" ref="Z167">IF(COUNTA($M$2:$M$120)&lt;ROW(M27),"",INDEX($Z$1:$Z$120,SMALL(IF($M$2:$M$120&lt;&gt;"",ROW($M$2:$M$120)),ROW(M27))))</f>
        <v>#NUM!</v>
      </c>
      <c r="AA167" s="13" t="e">
        <f t="array" ref="AA167">IF(COUNTA($M$2:$M$120)&lt;ROW(M27),"",INDEX($AA$1:$AA$120,SMALL(IF($M$2:$M$120&lt;&gt;"",ROW($M$2:$M$120)),ROW(M27))))</f>
        <v>#NUM!</v>
      </c>
      <c r="AB167" s="13" t="e">
        <f t="array" ref="AB167">IF(COUNTA($M$2:$M$120)&lt;ROW(M27),"",INDEX($AB$1:$AB$120,SMALL(IF($M$2:$M$120&lt;&gt;"",ROW($M$2:$M$120)),ROW(M27))))</f>
        <v>#NUM!</v>
      </c>
      <c r="AC167" s="13" t="e">
        <f t="array" ref="AC167">IF(COUNTA($M$2:$M$120)&lt;ROW(M27),"",INDEX($AC$1:$AC$120,SMALL(IF($M$2:$M$120&lt;&gt;"",ROW($M$2:$M$120)),ROW(M27))))</f>
        <v>#NUM!</v>
      </c>
      <c r="AD167" s="13" t="e">
        <f t="array" ref="AD167">IF(COUNTA($M$2:$M$120)&lt;ROW(M27),"",INDEX($AD$1:$AD$120,SMALL(IF($M$2:$M$120&lt;&gt;"",ROW($M$2:$M$120)),ROW(M27))))</f>
        <v>#NUM!</v>
      </c>
      <c r="AE167" s="13" t="e">
        <f t="array" ref="AE167">IF(COUNTA($M$2:$M$120)&lt;ROW(M27),"",INDEX($AE$1:$AE$120,SMALL(IF($M$2:$M$120&lt;&gt;"",ROW($M$2:$M$120)),ROW(M27))))</f>
        <v>#NUM!</v>
      </c>
      <c r="AF167" s="13" t="e">
        <f t="array" ref="AF167">IF(COUNTA($M$2:$M$120)&lt;ROW(M27),"",INDEX($AF$1:$AF$120,SMALL(IF($M$2:$M$120&lt;&gt;"",ROW($M$2:$M$120)),ROW(M27))))</f>
        <v>#NUM!</v>
      </c>
      <c r="AG167" s="13" t="e">
        <f t="array" ref="AG167">IF(COUNTA($M$2:$M$120)&lt;ROW(M27),"",INDEX($AG$1:$AG$120,SMALL(IF($M$2:$M$120&lt;&gt;"",ROW($M$2:$M$120)),ROW(M27))))</f>
        <v>#NUM!</v>
      </c>
      <c r="AH167" s="13" t="e">
        <f t="array" ref="AH167">IF(COUNTA($M$2:$M$120)&lt;ROW(M27),"",INDEX($AH$1:$AH$120,SMALL(IF($M$2:$M$120&lt;&gt;"",ROW($M$2:$M$120)),ROW(M27))))</f>
        <v>#NUM!</v>
      </c>
      <c r="AI167" s="13" t="e">
        <f t="array" ref="AI167">IF(COUNTA($M$2:$M$120)&lt;ROW(M27),"",INDEX($AI$1:$AI$120,SMALL(IF($M$2:$M$120&lt;&gt;"",ROW($M$2:$M$120)),ROW(M27))))</f>
        <v>#NUM!</v>
      </c>
      <c r="AJ167" s="13" t="e">
        <f t="array" ref="AJ167">IF(COUNTA($M$2:$M$120)&lt;ROW(M27),"",INDEX($AJ$1:$AJ$120,SMALL(IF($M$2:$M$120&lt;&gt;"",ROW($M$2:$M$120)),ROW(M27))))</f>
        <v>#NUM!</v>
      </c>
      <c r="AK167" s="13" t="e">
        <f t="array" ref="AK167">IF(COUNTA($M$2:$M$120)&lt;ROW(M27),"",INDEX($AK$1:$AK$120,SMALL(IF($M$2:$M$120&lt;&gt;"",ROW($M$2:$M$120)),ROW(M27))))</f>
        <v>#NUM!</v>
      </c>
      <c r="AL167" s="13" t="e">
        <f t="array" ref="AL167">IF(COUNTA($M$2:$M$120)&lt;ROW(M27),"",INDEX($AL$1:$AL$120,SMALL(IF($M$2:$M$120&lt;&gt;"",ROW($M$2:$M$120)),ROW(M27))))</f>
        <v>#NUM!</v>
      </c>
      <c r="AM167" s="13" t="e">
        <f t="array" ref="AM167">IF(COUNTA($M$2:$M$120)&lt;ROW(M27),"",INDEX($AM$1:$AM$120,SMALL(IF($M$2:$M$120&lt;&gt;"",ROW($M$2:$M$120)),ROW(M27))))</f>
        <v>#NUM!</v>
      </c>
      <c r="AN167" s="13" t="e">
        <f t="array" ref="AN167">IF(COUNTA($M$2:$M$120)&lt;ROW(M27),"",INDEX($AN$1:$AN$120,SMALL(IF($M$2:$M$120&lt;&gt;"",ROW($M$2:$M$120)),ROW(M27))))</f>
        <v>#NUM!</v>
      </c>
      <c r="AO167" s="13" t="e">
        <f t="array" ref="AO167">IF(COUNTA($M$2:$M$120)&lt;ROW(M27),"",INDEX($AO$1:$AO$120,SMALL(IF($M$2:$M$120&lt;&gt;"",ROW($M$2:$M$120)),ROW(M27))))</f>
        <v>#NUM!</v>
      </c>
      <c r="AP167" s="13" t="e">
        <f t="array" ref="AP167">IF(COUNTA($M$2:$M$120)&lt;ROW(M27),"",INDEX($AP$1:$AP$120,SMALL(IF($M$2:$M$120&lt;&gt;"",ROW($M$2:$M$120)),ROW(M27))))</f>
        <v>#NUM!</v>
      </c>
      <c r="AQ167" s="13" t="e">
        <f t="array" ref="AQ167">IF(COUNTA($M$2:$M$120)&lt;ROW(M27),"",INDEX($AQ$1:$AQ$120,SMALL(IF($M$2:$M$120&lt;&gt;"",ROW($M$2:$M$120)),ROW(M27))))</f>
        <v>#NUM!</v>
      </c>
      <c r="AR167" s="13" t="e">
        <f t="array" ref="AR167">IF(COUNTA($M$2:$M$120)&lt;ROW(M27),"",INDEX($AR$1:$AR$120,SMALL(IF($M$2:$M$120&lt;&gt;"",ROW($M$2:$M$120)),ROW(M27))))</f>
        <v>#NUM!</v>
      </c>
      <c r="AS167" s="13" t="e">
        <f t="array" ref="AS167">IF(COUNTA($M$2:$M$120)&lt;ROW(N27),"",INDEX($AS$1:$AS$120,SMALL(IF($M$2:$M$120&lt;&gt;"",ROW($M$2:$M$120)),ROW(N27))))</f>
        <v>#NUM!</v>
      </c>
    </row>
    <row r="168" spans="11:45" ht="12.75" customHeight="1" x14ac:dyDescent="0.15">
      <c r="K168" s="13" t="e">
        <f t="array" ref="K168">IF(COUNTA($M$2:$M$120)&lt;ROW(M28),"",INDEX($K$1:$K$120,SMALL(IF($M$2:$M$120&lt;&gt;"",ROW($M$2:$M$120)),ROW(M28))))</f>
        <v>#NUM!</v>
      </c>
      <c r="L168" s="13" t="e">
        <f t="array" ref="L168">IF(COUNTA($M$2:$M$120)&lt;ROW(M28),"",INDEX($L$1:$L$120,SMALL(IF($M$2:$M$120&lt;&gt;"",ROW($M$2:$M$120)),ROW(M28))))</f>
        <v>#NUM!</v>
      </c>
      <c r="M168" s="13" t="e">
        <f t="array" ref="M168">IF(COUNTA($M$2:$M$120)&lt;ROW(M28),"",INDEX($M$1:$M$120,SMALL(IF($M$2:$M$120&lt;&gt;"",ROW($M$2:$M$120)),ROW(M28))))</f>
        <v>#NUM!</v>
      </c>
      <c r="R168" s="13" t="e">
        <f t="array" ref="R168">IF(COUNTA($M$2:$M$120)&lt;ROW(M28),"",INDEX($R$1:$R$120,SMALL(IF($M$2:$M$120&lt;&gt;"",ROW($M$2:$M$120)),ROW(M28))))</f>
        <v>#NUM!</v>
      </c>
      <c r="S168" s="13" t="e">
        <f t="array" ref="S168">IF(COUNTA($M$2:$M$120)&lt;ROW(N28),"",INDEX($S$1:$S$120,SMALL(IF($M$2:$M$120&lt;&gt;"",ROW($M$2:$M$120)),ROW(N28))))</f>
        <v>#NUM!</v>
      </c>
      <c r="T168" s="13" t="e">
        <f t="array" ref="T168">IF(COUNTA($M$2:$M$120)&lt;ROW(M28),"",INDEX($T$1:$T$120,SMALL(IF($M$2:$M$120&lt;&gt;"",ROW($M$2:$M$120)),ROW(M28))))</f>
        <v>#NUM!</v>
      </c>
      <c r="U168" s="13" t="e">
        <f t="array" ref="U168">IF(COUNTA($M$2:$M$120)&lt;ROW(M28),"",INDEX($U$1:$U$120,SMALL(IF($M$2:$M$120&lt;&gt;"",ROW($M$2:$M$120)),ROW(M28))))</f>
        <v>#NUM!</v>
      </c>
      <c r="V168" s="13" t="e">
        <f t="array" ref="V168">IF(COUNTA($M$2:$M$120)&lt;ROW(M28),"",INDEX($V$1:$V$120,SMALL(IF($M$2:$M$120&lt;&gt;"",ROW($M$2:$M$120)),ROW(M28))))</f>
        <v>#NUM!</v>
      </c>
      <c r="W168" s="13" t="e">
        <f t="array" ref="W168">IF(COUNTA($M$2:$M$120)&lt;ROW(M28),"",INDEX($W$1:$W$120,SMALL(IF($M$2:$M$120&lt;&gt;"",ROW($M$2:$M$120)),ROW(M28))))</f>
        <v>#NUM!</v>
      </c>
      <c r="X168" s="13" t="e">
        <f t="array" ref="X168">IF(COUNTA($M$2:$M$120)&lt;ROW(M28),"",INDEX($X$1:$X$120,SMALL(IF($M$2:$M$120&lt;&gt;"",ROW($M$2:$M$120)),ROW(M28))))</f>
        <v>#NUM!</v>
      </c>
      <c r="Y168" s="13" t="e">
        <f t="array" ref="Y168">IF(COUNTA($M$2:$M$120)&lt;ROW(M28),"",INDEX($Y$1:$Y$120,SMALL(IF($M$2:$M$120&lt;&gt;"",ROW($M$2:$M$120)),ROW(M28))))</f>
        <v>#NUM!</v>
      </c>
      <c r="Z168" s="13" t="e">
        <f t="array" ref="Z168">IF(COUNTA($M$2:$M$120)&lt;ROW(M28),"",INDEX($Z$1:$Z$120,SMALL(IF($M$2:$M$120&lt;&gt;"",ROW($M$2:$M$120)),ROW(M28))))</f>
        <v>#NUM!</v>
      </c>
      <c r="AA168" s="13" t="e">
        <f t="array" ref="AA168">IF(COUNTA($M$2:$M$120)&lt;ROW(M28),"",INDEX($AA$1:$AA$120,SMALL(IF($M$2:$M$120&lt;&gt;"",ROW($M$2:$M$120)),ROW(M28))))</f>
        <v>#NUM!</v>
      </c>
      <c r="AB168" s="13" t="e">
        <f t="array" ref="AB168">IF(COUNTA($M$2:$M$120)&lt;ROW(M28),"",INDEX($AB$1:$AB$120,SMALL(IF($M$2:$M$120&lt;&gt;"",ROW($M$2:$M$120)),ROW(M28))))</f>
        <v>#NUM!</v>
      </c>
      <c r="AC168" s="13" t="e">
        <f t="array" ref="AC168">IF(COUNTA($M$2:$M$120)&lt;ROW(M28),"",INDEX($AC$1:$AC$120,SMALL(IF($M$2:$M$120&lt;&gt;"",ROW($M$2:$M$120)),ROW(M28))))</f>
        <v>#NUM!</v>
      </c>
      <c r="AD168" s="13" t="e">
        <f t="array" ref="AD168">IF(COUNTA($M$2:$M$120)&lt;ROW(M28),"",INDEX($AD$1:$AD$120,SMALL(IF($M$2:$M$120&lt;&gt;"",ROW($M$2:$M$120)),ROW(M28))))</f>
        <v>#NUM!</v>
      </c>
      <c r="AE168" s="13" t="e">
        <f t="array" ref="AE168">IF(COUNTA($M$2:$M$120)&lt;ROW(M28),"",INDEX($AE$1:$AE$120,SMALL(IF($M$2:$M$120&lt;&gt;"",ROW($M$2:$M$120)),ROW(M28))))</f>
        <v>#NUM!</v>
      </c>
      <c r="AF168" s="13" t="e">
        <f t="array" ref="AF168">IF(COUNTA($M$2:$M$120)&lt;ROW(M28),"",INDEX($AF$1:$AF$120,SMALL(IF($M$2:$M$120&lt;&gt;"",ROW($M$2:$M$120)),ROW(M28))))</f>
        <v>#NUM!</v>
      </c>
      <c r="AG168" s="13" t="e">
        <f t="array" ref="AG168">IF(COUNTA($M$2:$M$120)&lt;ROW(M28),"",INDEX($AG$1:$AG$120,SMALL(IF($M$2:$M$120&lt;&gt;"",ROW($M$2:$M$120)),ROW(M28))))</f>
        <v>#NUM!</v>
      </c>
      <c r="AH168" s="13" t="e">
        <f t="array" ref="AH168">IF(COUNTA($M$2:$M$120)&lt;ROW(M28),"",INDEX($AH$1:$AH$120,SMALL(IF($M$2:$M$120&lt;&gt;"",ROW($M$2:$M$120)),ROW(M28))))</f>
        <v>#NUM!</v>
      </c>
      <c r="AI168" s="13" t="e">
        <f t="array" ref="AI168">IF(COUNTA($M$2:$M$120)&lt;ROW(M28),"",INDEX($AI$1:$AI$120,SMALL(IF($M$2:$M$120&lt;&gt;"",ROW($M$2:$M$120)),ROW(M28))))</f>
        <v>#NUM!</v>
      </c>
      <c r="AJ168" s="13" t="e">
        <f t="array" ref="AJ168">IF(COUNTA($M$2:$M$120)&lt;ROW(M28),"",INDEX($AJ$1:$AJ$120,SMALL(IF($M$2:$M$120&lt;&gt;"",ROW($M$2:$M$120)),ROW(M28))))</f>
        <v>#NUM!</v>
      </c>
      <c r="AK168" s="13" t="e">
        <f t="array" ref="AK168">IF(COUNTA($M$2:$M$120)&lt;ROW(M28),"",INDEX($AK$1:$AK$120,SMALL(IF($M$2:$M$120&lt;&gt;"",ROW($M$2:$M$120)),ROW(M28))))</f>
        <v>#NUM!</v>
      </c>
      <c r="AL168" s="13" t="e">
        <f t="array" ref="AL168">IF(COUNTA($M$2:$M$120)&lt;ROW(M28),"",INDEX($AL$1:$AL$120,SMALL(IF($M$2:$M$120&lt;&gt;"",ROW($M$2:$M$120)),ROW(M28))))</f>
        <v>#NUM!</v>
      </c>
      <c r="AM168" s="13" t="e">
        <f t="array" ref="AM168">IF(COUNTA($M$2:$M$120)&lt;ROW(M28),"",INDEX($AM$1:$AM$120,SMALL(IF($M$2:$M$120&lt;&gt;"",ROW($M$2:$M$120)),ROW(M28))))</f>
        <v>#NUM!</v>
      </c>
      <c r="AN168" s="13" t="e">
        <f t="array" ref="AN168">IF(COUNTA($M$2:$M$120)&lt;ROW(M28),"",INDEX($AN$1:$AN$120,SMALL(IF($M$2:$M$120&lt;&gt;"",ROW($M$2:$M$120)),ROW(M28))))</f>
        <v>#NUM!</v>
      </c>
      <c r="AO168" s="13" t="e">
        <f t="array" ref="AO168">IF(COUNTA($M$2:$M$120)&lt;ROW(M28),"",INDEX($AO$1:$AO$120,SMALL(IF($M$2:$M$120&lt;&gt;"",ROW($M$2:$M$120)),ROW(M28))))</f>
        <v>#NUM!</v>
      </c>
      <c r="AP168" s="13" t="e">
        <f t="array" ref="AP168">IF(COUNTA($M$2:$M$120)&lt;ROW(M28),"",INDEX($AP$1:$AP$120,SMALL(IF($M$2:$M$120&lt;&gt;"",ROW($M$2:$M$120)),ROW(M28))))</f>
        <v>#NUM!</v>
      </c>
      <c r="AQ168" s="13" t="e">
        <f t="array" ref="AQ168">IF(COUNTA($M$2:$M$120)&lt;ROW(M28),"",INDEX($AQ$1:$AQ$120,SMALL(IF($M$2:$M$120&lt;&gt;"",ROW($M$2:$M$120)),ROW(M28))))</f>
        <v>#NUM!</v>
      </c>
      <c r="AR168" s="13" t="e">
        <f t="array" ref="AR168">IF(COUNTA($M$2:$M$120)&lt;ROW(M28),"",INDEX($AR$1:$AR$120,SMALL(IF($M$2:$M$120&lt;&gt;"",ROW($M$2:$M$120)),ROW(M28))))</f>
        <v>#NUM!</v>
      </c>
      <c r="AS168" s="13" t="e">
        <f t="array" ref="AS168">IF(COUNTA($M$2:$M$120)&lt;ROW(N28),"",INDEX($AS$1:$AS$120,SMALL(IF($M$2:$M$120&lt;&gt;"",ROW($M$2:$M$120)),ROW(N28))))</f>
        <v>#NUM!</v>
      </c>
    </row>
    <row r="169" spans="11:45" ht="12.75" customHeight="1" x14ac:dyDescent="0.15">
      <c r="K169" s="13" t="e">
        <f t="array" ref="K169">IF(COUNTA($M$2:$M$120)&lt;ROW(M29),"",INDEX($K$1:$K$120,SMALL(IF($M$2:$M$120&lt;&gt;"",ROW($M$2:$M$120)),ROW(M29))))</f>
        <v>#NUM!</v>
      </c>
      <c r="L169" s="13" t="e">
        <f t="array" ref="L169">IF(COUNTA($M$2:$M$120)&lt;ROW(M29),"",INDEX($L$1:$L$120,SMALL(IF($M$2:$M$120&lt;&gt;"",ROW($M$2:$M$120)),ROW(M29))))</f>
        <v>#NUM!</v>
      </c>
      <c r="M169" s="13" t="e">
        <f t="array" ref="M169">IF(COUNTA($M$2:$M$120)&lt;ROW(M29),"",INDEX($M$1:$M$120,SMALL(IF($M$2:$M$120&lt;&gt;"",ROW($M$2:$M$120)),ROW(M29))))</f>
        <v>#NUM!</v>
      </c>
      <c r="R169" s="13" t="e">
        <f t="array" ref="R169">IF(COUNTA($M$2:$M$120)&lt;ROW(M29),"",INDEX($R$1:$R$120,SMALL(IF($M$2:$M$120&lt;&gt;"",ROW($M$2:$M$120)),ROW(M29))))</f>
        <v>#NUM!</v>
      </c>
      <c r="S169" s="13" t="e">
        <f t="array" ref="S169">IF(COUNTA($M$2:$M$120)&lt;ROW(N29),"",INDEX($S$1:$S$120,SMALL(IF($M$2:$M$120&lt;&gt;"",ROW($M$2:$M$120)),ROW(N29))))</f>
        <v>#NUM!</v>
      </c>
      <c r="T169" s="13" t="e">
        <f t="array" ref="T169">IF(COUNTA($M$2:$M$120)&lt;ROW(M29),"",INDEX($T$1:$T$120,SMALL(IF($M$2:$M$120&lt;&gt;"",ROW($M$2:$M$120)),ROW(M29))))</f>
        <v>#NUM!</v>
      </c>
      <c r="U169" s="13" t="e">
        <f t="array" ref="U169">IF(COUNTA($M$2:$M$120)&lt;ROW(M29),"",INDEX($U$1:$U$120,SMALL(IF($M$2:$M$120&lt;&gt;"",ROW($M$2:$M$120)),ROW(M29))))</f>
        <v>#NUM!</v>
      </c>
      <c r="V169" s="13" t="e">
        <f t="array" ref="V169">IF(COUNTA($M$2:$M$120)&lt;ROW(M29),"",INDEX($V$1:$V$120,SMALL(IF($M$2:$M$120&lt;&gt;"",ROW($M$2:$M$120)),ROW(M29))))</f>
        <v>#NUM!</v>
      </c>
      <c r="W169" s="13" t="e">
        <f t="array" ref="W169">IF(COUNTA($M$2:$M$120)&lt;ROW(M29),"",INDEX($W$1:$W$120,SMALL(IF($M$2:$M$120&lt;&gt;"",ROW($M$2:$M$120)),ROW(M29))))</f>
        <v>#NUM!</v>
      </c>
      <c r="X169" s="13" t="e">
        <f t="array" ref="X169">IF(COUNTA($M$2:$M$120)&lt;ROW(M29),"",INDEX($X$1:$X$120,SMALL(IF($M$2:$M$120&lt;&gt;"",ROW($M$2:$M$120)),ROW(M29))))</f>
        <v>#NUM!</v>
      </c>
      <c r="Y169" s="13" t="e">
        <f t="array" ref="Y169">IF(COUNTA($M$2:$M$120)&lt;ROW(M29),"",INDEX($Y$1:$Y$120,SMALL(IF($M$2:$M$120&lt;&gt;"",ROW($M$2:$M$120)),ROW(M29))))</f>
        <v>#NUM!</v>
      </c>
      <c r="Z169" s="13" t="e">
        <f t="array" ref="Z169">IF(COUNTA($M$2:$M$120)&lt;ROW(M29),"",INDEX($Z$1:$Z$120,SMALL(IF($M$2:$M$120&lt;&gt;"",ROW($M$2:$M$120)),ROW(M29))))</f>
        <v>#NUM!</v>
      </c>
      <c r="AA169" s="13" t="e">
        <f t="array" ref="AA169">IF(COUNTA($M$2:$M$120)&lt;ROW(M29),"",INDEX($AA$1:$AA$120,SMALL(IF($M$2:$M$120&lt;&gt;"",ROW($M$2:$M$120)),ROW(M29))))</f>
        <v>#NUM!</v>
      </c>
      <c r="AB169" s="13" t="e">
        <f t="array" ref="AB169">IF(COUNTA($M$2:$M$120)&lt;ROW(M29),"",INDEX($AB$1:$AB$120,SMALL(IF($M$2:$M$120&lt;&gt;"",ROW($M$2:$M$120)),ROW(M29))))</f>
        <v>#NUM!</v>
      </c>
      <c r="AC169" s="13" t="e">
        <f t="array" ref="AC169">IF(COUNTA($M$2:$M$120)&lt;ROW(M29),"",INDEX($AC$1:$AC$120,SMALL(IF($M$2:$M$120&lt;&gt;"",ROW($M$2:$M$120)),ROW(M29))))</f>
        <v>#NUM!</v>
      </c>
      <c r="AD169" s="13" t="e">
        <f t="array" ref="AD169">IF(COUNTA($M$2:$M$120)&lt;ROW(M29),"",INDEX($AD$1:$AD$120,SMALL(IF($M$2:$M$120&lt;&gt;"",ROW($M$2:$M$120)),ROW(M29))))</f>
        <v>#NUM!</v>
      </c>
      <c r="AE169" s="13" t="e">
        <f t="array" ref="AE169">IF(COUNTA($M$2:$M$120)&lt;ROW(M29),"",INDEX($AE$1:$AE$120,SMALL(IF($M$2:$M$120&lt;&gt;"",ROW($M$2:$M$120)),ROW(M29))))</f>
        <v>#NUM!</v>
      </c>
      <c r="AF169" s="13" t="e">
        <f t="array" ref="AF169">IF(COUNTA($M$2:$M$120)&lt;ROW(M29),"",INDEX($AF$1:$AF$120,SMALL(IF($M$2:$M$120&lt;&gt;"",ROW($M$2:$M$120)),ROW(M29))))</f>
        <v>#NUM!</v>
      </c>
      <c r="AG169" s="13" t="e">
        <f t="array" ref="AG169">IF(COUNTA($M$2:$M$120)&lt;ROW(M29),"",INDEX($AG$1:$AG$120,SMALL(IF($M$2:$M$120&lt;&gt;"",ROW($M$2:$M$120)),ROW(M29))))</f>
        <v>#NUM!</v>
      </c>
      <c r="AH169" s="13" t="e">
        <f t="array" ref="AH169">IF(COUNTA($M$2:$M$120)&lt;ROW(M29),"",INDEX($AH$1:$AH$120,SMALL(IF($M$2:$M$120&lt;&gt;"",ROW($M$2:$M$120)),ROW(M29))))</f>
        <v>#NUM!</v>
      </c>
      <c r="AI169" s="13" t="e">
        <f t="array" ref="AI169">IF(COUNTA($M$2:$M$120)&lt;ROW(M29),"",INDEX($AI$1:$AI$120,SMALL(IF($M$2:$M$120&lt;&gt;"",ROW($M$2:$M$120)),ROW(M29))))</f>
        <v>#NUM!</v>
      </c>
      <c r="AJ169" s="13" t="e">
        <f t="array" ref="AJ169">IF(COUNTA($M$2:$M$120)&lt;ROW(M29),"",INDEX($AJ$1:$AJ$120,SMALL(IF($M$2:$M$120&lt;&gt;"",ROW($M$2:$M$120)),ROW(M29))))</f>
        <v>#NUM!</v>
      </c>
      <c r="AK169" s="13" t="e">
        <f t="array" ref="AK169">IF(COUNTA($M$2:$M$120)&lt;ROW(M29),"",INDEX($AK$1:$AK$120,SMALL(IF($M$2:$M$120&lt;&gt;"",ROW($M$2:$M$120)),ROW(M29))))</f>
        <v>#NUM!</v>
      </c>
      <c r="AL169" s="13" t="e">
        <f t="array" ref="AL169">IF(COUNTA($M$2:$M$120)&lt;ROW(M29),"",INDEX($AL$1:$AL$120,SMALL(IF($M$2:$M$120&lt;&gt;"",ROW($M$2:$M$120)),ROW(M29))))</f>
        <v>#NUM!</v>
      </c>
      <c r="AM169" s="13" t="e">
        <f t="array" ref="AM169">IF(COUNTA($M$2:$M$120)&lt;ROW(M29),"",INDEX($AM$1:$AM$120,SMALL(IF($M$2:$M$120&lt;&gt;"",ROW($M$2:$M$120)),ROW(M29))))</f>
        <v>#NUM!</v>
      </c>
      <c r="AN169" s="13" t="e">
        <f t="array" ref="AN169">IF(COUNTA($M$2:$M$120)&lt;ROW(M29),"",INDEX($AN$1:$AN$120,SMALL(IF($M$2:$M$120&lt;&gt;"",ROW($M$2:$M$120)),ROW(M29))))</f>
        <v>#NUM!</v>
      </c>
      <c r="AO169" s="13" t="e">
        <f t="array" ref="AO169">IF(COUNTA($M$2:$M$120)&lt;ROW(M29),"",INDEX($AO$1:$AO$120,SMALL(IF($M$2:$M$120&lt;&gt;"",ROW($M$2:$M$120)),ROW(M29))))</f>
        <v>#NUM!</v>
      </c>
      <c r="AP169" s="13" t="e">
        <f t="array" ref="AP169">IF(COUNTA($M$2:$M$120)&lt;ROW(M29),"",INDEX($AP$1:$AP$120,SMALL(IF($M$2:$M$120&lt;&gt;"",ROW($M$2:$M$120)),ROW(M29))))</f>
        <v>#NUM!</v>
      </c>
      <c r="AQ169" s="13" t="e">
        <f t="array" ref="AQ169">IF(COUNTA($M$2:$M$120)&lt;ROW(M29),"",INDEX($AQ$1:$AQ$120,SMALL(IF($M$2:$M$120&lt;&gt;"",ROW($M$2:$M$120)),ROW(M29))))</f>
        <v>#NUM!</v>
      </c>
      <c r="AR169" s="13" t="e">
        <f t="array" ref="AR169">IF(COUNTA($M$2:$M$120)&lt;ROW(M29),"",INDEX($AR$1:$AR$120,SMALL(IF($M$2:$M$120&lt;&gt;"",ROW($M$2:$M$120)),ROW(M29))))</f>
        <v>#NUM!</v>
      </c>
      <c r="AS169" s="13" t="e">
        <f t="array" ref="AS169">IF(COUNTA($M$2:$M$120)&lt;ROW(N29),"",INDEX($AS$1:$AS$120,SMALL(IF($M$2:$M$120&lt;&gt;"",ROW($M$2:$M$120)),ROW(N29))))</f>
        <v>#NUM!</v>
      </c>
    </row>
    <row r="170" spans="11:45" ht="12.75" customHeight="1" x14ac:dyDescent="0.15">
      <c r="K170" s="13" t="e">
        <f t="array" ref="K170">IF(COUNTA($M$2:$M$120)&lt;ROW(M30),"",INDEX($K$1:$K$120,SMALL(IF($M$2:$M$120&lt;&gt;"",ROW($M$2:$M$120)),ROW(M30))))</f>
        <v>#NUM!</v>
      </c>
      <c r="L170" s="13" t="e">
        <f t="array" ref="L170">IF(COUNTA($M$2:$M$120)&lt;ROW(M30),"",INDEX($L$1:$L$120,SMALL(IF($M$2:$M$120&lt;&gt;"",ROW($M$2:$M$120)),ROW(M30))))</f>
        <v>#NUM!</v>
      </c>
      <c r="M170" s="13" t="e">
        <f t="array" ref="M170">IF(COUNTA($M$2:$M$120)&lt;ROW(M30),"",INDEX($M$1:$M$120,SMALL(IF($M$2:$M$120&lt;&gt;"",ROW($M$2:$M$120)),ROW(M30))))</f>
        <v>#NUM!</v>
      </c>
      <c r="R170" s="13" t="e">
        <f t="array" ref="R170">IF(COUNTA($M$2:$M$120)&lt;ROW(M30),"",INDEX($R$1:$R$120,SMALL(IF($M$2:$M$120&lt;&gt;"",ROW($M$2:$M$120)),ROW(M30))))</f>
        <v>#NUM!</v>
      </c>
      <c r="S170" s="13" t="e">
        <f t="array" ref="S170">IF(COUNTA($M$2:$M$120)&lt;ROW(N30),"",INDEX($S$1:$S$120,SMALL(IF($M$2:$M$120&lt;&gt;"",ROW($M$2:$M$120)),ROW(N30))))</f>
        <v>#NUM!</v>
      </c>
      <c r="T170" s="13" t="e">
        <f t="array" ref="T170">IF(COUNTA($M$2:$M$120)&lt;ROW(M30),"",INDEX($T$1:$T$120,SMALL(IF($M$2:$M$120&lt;&gt;"",ROW($M$2:$M$120)),ROW(M30))))</f>
        <v>#NUM!</v>
      </c>
      <c r="U170" s="13" t="e">
        <f t="array" ref="U170">IF(COUNTA($M$2:$M$120)&lt;ROW(M30),"",INDEX($U$1:$U$120,SMALL(IF($M$2:$M$120&lt;&gt;"",ROW($M$2:$M$120)),ROW(M30))))</f>
        <v>#NUM!</v>
      </c>
      <c r="V170" s="13" t="e">
        <f t="array" ref="V170">IF(COUNTA($M$2:$M$120)&lt;ROW(M30),"",INDEX($V$1:$V$120,SMALL(IF($M$2:$M$120&lt;&gt;"",ROW($M$2:$M$120)),ROW(M30))))</f>
        <v>#NUM!</v>
      </c>
      <c r="W170" s="13" t="e">
        <f t="array" ref="W170">IF(COUNTA($M$2:$M$120)&lt;ROW(M30),"",INDEX($W$1:$W$120,SMALL(IF($M$2:$M$120&lt;&gt;"",ROW($M$2:$M$120)),ROW(M30))))</f>
        <v>#NUM!</v>
      </c>
      <c r="X170" s="13" t="e">
        <f t="array" ref="X170">IF(COUNTA($M$2:$M$120)&lt;ROW(M30),"",INDEX($X$1:$X$120,SMALL(IF($M$2:$M$120&lt;&gt;"",ROW($M$2:$M$120)),ROW(M30))))</f>
        <v>#NUM!</v>
      </c>
      <c r="Y170" s="13" t="e">
        <f t="array" ref="Y170">IF(COUNTA($M$2:$M$120)&lt;ROW(M30),"",INDEX($Y$1:$Y$120,SMALL(IF($M$2:$M$120&lt;&gt;"",ROW($M$2:$M$120)),ROW(M30))))</f>
        <v>#NUM!</v>
      </c>
      <c r="Z170" s="13" t="e">
        <f t="array" ref="Z170">IF(COUNTA($M$2:$M$120)&lt;ROW(M30),"",INDEX($Z$1:$Z$120,SMALL(IF($M$2:$M$120&lt;&gt;"",ROW($M$2:$M$120)),ROW(M30))))</f>
        <v>#NUM!</v>
      </c>
      <c r="AA170" s="13" t="e">
        <f t="array" ref="AA170">IF(COUNTA($M$2:$M$120)&lt;ROW(M30),"",INDEX($AA$1:$AA$120,SMALL(IF($M$2:$M$120&lt;&gt;"",ROW($M$2:$M$120)),ROW(M30))))</f>
        <v>#NUM!</v>
      </c>
      <c r="AB170" s="13" t="e">
        <f t="array" ref="AB170">IF(COUNTA($M$2:$M$120)&lt;ROW(M30),"",INDEX($AB$1:$AB$120,SMALL(IF($M$2:$M$120&lt;&gt;"",ROW($M$2:$M$120)),ROW(M30))))</f>
        <v>#NUM!</v>
      </c>
      <c r="AC170" s="13" t="e">
        <f t="array" ref="AC170">IF(COUNTA($M$2:$M$120)&lt;ROW(M30),"",INDEX($AC$1:$AC$120,SMALL(IF($M$2:$M$120&lt;&gt;"",ROW($M$2:$M$120)),ROW(M30))))</f>
        <v>#NUM!</v>
      </c>
      <c r="AD170" s="13" t="e">
        <f t="array" ref="AD170">IF(COUNTA($M$2:$M$120)&lt;ROW(M30),"",INDEX($AD$1:$AD$120,SMALL(IF($M$2:$M$120&lt;&gt;"",ROW($M$2:$M$120)),ROW(M30))))</f>
        <v>#NUM!</v>
      </c>
      <c r="AE170" s="13" t="e">
        <f t="array" ref="AE170">IF(COUNTA($M$2:$M$120)&lt;ROW(M30),"",INDEX($AE$1:$AE$120,SMALL(IF($M$2:$M$120&lt;&gt;"",ROW($M$2:$M$120)),ROW(M30))))</f>
        <v>#NUM!</v>
      </c>
      <c r="AF170" s="13" t="e">
        <f t="array" ref="AF170">IF(COUNTA($M$2:$M$120)&lt;ROW(M30),"",INDEX($AF$1:$AF$120,SMALL(IF($M$2:$M$120&lt;&gt;"",ROW($M$2:$M$120)),ROW(M30))))</f>
        <v>#NUM!</v>
      </c>
      <c r="AG170" s="13" t="e">
        <f t="array" ref="AG170">IF(COUNTA($M$2:$M$120)&lt;ROW(M30),"",INDEX($AG$1:$AG$120,SMALL(IF($M$2:$M$120&lt;&gt;"",ROW($M$2:$M$120)),ROW(M30))))</f>
        <v>#NUM!</v>
      </c>
      <c r="AH170" s="13" t="e">
        <f t="array" ref="AH170">IF(COUNTA($M$2:$M$120)&lt;ROW(M30),"",INDEX($AH$1:$AH$120,SMALL(IF($M$2:$M$120&lt;&gt;"",ROW($M$2:$M$120)),ROW(M30))))</f>
        <v>#NUM!</v>
      </c>
      <c r="AI170" s="13" t="e">
        <f t="array" ref="AI170">IF(COUNTA($M$2:$M$120)&lt;ROW(M30),"",INDEX($AI$1:$AI$120,SMALL(IF($M$2:$M$120&lt;&gt;"",ROW($M$2:$M$120)),ROW(M30))))</f>
        <v>#NUM!</v>
      </c>
      <c r="AJ170" s="13" t="e">
        <f t="array" ref="AJ170">IF(COUNTA($M$2:$M$120)&lt;ROW(M30),"",INDEX($AJ$1:$AJ$120,SMALL(IF($M$2:$M$120&lt;&gt;"",ROW($M$2:$M$120)),ROW(M30))))</f>
        <v>#NUM!</v>
      </c>
      <c r="AK170" s="13" t="e">
        <f t="array" ref="AK170">IF(COUNTA($M$2:$M$120)&lt;ROW(M30),"",INDEX($AK$1:$AK$120,SMALL(IF($M$2:$M$120&lt;&gt;"",ROW($M$2:$M$120)),ROW(M30))))</f>
        <v>#NUM!</v>
      </c>
      <c r="AL170" s="13" t="e">
        <f t="array" ref="AL170">IF(COUNTA($M$2:$M$120)&lt;ROW(M30),"",INDEX($AL$1:$AL$120,SMALL(IF($M$2:$M$120&lt;&gt;"",ROW($M$2:$M$120)),ROW(M30))))</f>
        <v>#NUM!</v>
      </c>
      <c r="AM170" s="13" t="e">
        <f t="array" ref="AM170">IF(COUNTA($M$2:$M$120)&lt;ROW(M30),"",INDEX($AM$1:$AM$120,SMALL(IF($M$2:$M$120&lt;&gt;"",ROW($M$2:$M$120)),ROW(M30))))</f>
        <v>#NUM!</v>
      </c>
      <c r="AN170" s="13" t="e">
        <f t="array" ref="AN170">IF(COUNTA($M$2:$M$120)&lt;ROW(M30),"",INDEX($AN$1:$AN$120,SMALL(IF($M$2:$M$120&lt;&gt;"",ROW($M$2:$M$120)),ROW(M30))))</f>
        <v>#NUM!</v>
      </c>
      <c r="AO170" s="13" t="e">
        <f t="array" ref="AO170">IF(COUNTA($M$2:$M$120)&lt;ROW(M30),"",INDEX($AO$1:$AO$120,SMALL(IF($M$2:$M$120&lt;&gt;"",ROW($M$2:$M$120)),ROW(M30))))</f>
        <v>#NUM!</v>
      </c>
      <c r="AP170" s="13" t="e">
        <f t="array" ref="AP170">IF(COUNTA($M$2:$M$120)&lt;ROW(M30),"",INDEX($AP$1:$AP$120,SMALL(IF($M$2:$M$120&lt;&gt;"",ROW($M$2:$M$120)),ROW(M30))))</f>
        <v>#NUM!</v>
      </c>
      <c r="AQ170" s="13" t="e">
        <f t="array" ref="AQ170">IF(COUNTA($M$2:$M$120)&lt;ROW(M30),"",INDEX($AQ$1:$AQ$120,SMALL(IF($M$2:$M$120&lt;&gt;"",ROW($M$2:$M$120)),ROW(M30))))</f>
        <v>#NUM!</v>
      </c>
      <c r="AR170" s="13" t="e">
        <f t="array" ref="AR170">IF(COUNTA($M$2:$M$120)&lt;ROW(M30),"",INDEX($AR$1:$AR$120,SMALL(IF($M$2:$M$120&lt;&gt;"",ROW($M$2:$M$120)),ROW(M30))))</f>
        <v>#NUM!</v>
      </c>
      <c r="AS170" s="13" t="e">
        <f t="array" ref="AS170">IF(COUNTA($M$2:$M$120)&lt;ROW(N30),"",INDEX($AS$1:$AS$120,SMALL(IF($M$2:$M$120&lt;&gt;"",ROW($M$2:$M$120)),ROW(N30))))</f>
        <v>#NUM!</v>
      </c>
    </row>
    <row r="171" spans="11:45" ht="12.75" customHeight="1" x14ac:dyDescent="0.15">
      <c r="K171" s="13" t="e">
        <f t="array" ref="K171">IF(COUNTA($M$2:$M$120)&lt;ROW(M31),"",INDEX($K$1:$K$120,SMALL(IF($M$2:$M$120&lt;&gt;"",ROW($M$2:$M$120)),ROW(M31))))</f>
        <v>#NUM!</v>
      </c>
      <c r="L171" s="13" t="e">
        <f t="array" ref="L171">IF(COUNTA($M$2:$M$120)&lt;ROW(M31),"",INDEX($L$1:$L$120,SMALL(IF($M$2:$M$120&lt;&gt;"",ROW($M$2:$M$120)),ROW(M31))))</f>
        <v>#NUM!</v>
      </c>
      <c r="M171" s="13" t="e">
        <f t="array" ref="M171">IF(COUNTA($M$2:$M$120)&lt;ROW(M31),"",INDEX($M$1:$M$120,SMALL(IF($M$2:$M$120&lt;&gt;"",ROW($M$2:$M$120)),ROW(M31))))</f>
        <v>#NUM!</v>
      </c>
      <c r="R171" s="13" t="e">
        <f t="array" ref="R171">IF(COUNTA($M$2:$M$120)&lt;ROW(M31),"",INDEX($R$1:$R$120,SMALL(IF($M$2:$M$120&lt;&gt;"",ROW($M$2:$M$120)),ROW(M31))))</f>
        <v>#NUM!</v>
      </c>
      <c r="S171" s="13" t="e">
        <f t="array" ref="S171">IF(COUNTA($M$2:$M$120)&lt;ROW(N31),"",INDEX($S$1:$S$120,SMALL(IF($M$2:$M$120&lt;&gt;"",ROW($M$2:$M$120)),ROW(N31))))</f>
        <v>#NUM!</v>
      </c>
      <c r="T171" s="13" t="e">
        <f t="array" ref="T171">IF(COUNTA($M$2:$M$120)&lt;ROW(M31),"",INDEX($T$1:$T$120,SMALL(IF($M$2:$M$120&lt;&gt;"",ROW($M$2:$M$120)),ROW(M31))))</f>
        <v>#NUM!</v>
      </c>
      <c r="U171" s="13" t="e">
        <f t="array" ref="U171">IF(COUNTA($M$2:$M$120)&lt;ROW(M31),"",INDEX($U$1:$U$120,SMALL(IF($M$2:$M$120&lt;&gt;"",ROW($M$2:$M$120)),ROW(M31))))</f>
        <v>#NUM!</v>
      </c>
      <c r="V171" s="13" t="e">
        <f t="array" ref="V171">IF(COUNTA($M$2:$M$120)&lt;ROW(M31),"",INDEX($V$1:$V$120,SMALL(IF($M$2:$M$120&lt;&gt;"",ROW($M$2:$M$120)),ROW(M31))))</f>
        <v>#NUM!</v>
      </c>
      <c r="W171" s="13" t="e">
        <f t="array" ref="W171">IF(COUNTA($M$2:$M$120)&lt;ROW(M31),"",INDEX($W$1:$W$120,SMALL(IF($M$2:$M$120&lt;&gt;"",ROW($M$2:$M$120)),ROW(M31))))</f>
        <v>#NUM!</v>
      </c>
      <c r="X171" s="13" t="e">
        <f t="array" ref="X171">IF(COUNTA($M$2:$M$120)&lt;ROW(M31),"",INDEX($X$1:$X$120,SMALL(IF($M$2:$M$120&lt;&gt;"",ROW($M$2:$M$120)),ROW(M31))))</f>
        <v>#NUM!</v>
      </c>
      <c r="Y171" s="13" t="e">
        <f t="array" ref="Y171">IF(COUNTA($M$2:$M$120)&lt;ROW(M31),"",INDEX($Y$1:$Y$120,SMALL(IF($M$2:$M$120&lt;&gt;"",ROW($M$2:$M$120)),ROW(M31))))</f>
        <v>#NUM!</v>
      </c>
      <c r="Z171" s="13" t="e">
        <f t="array" ref="Z171">IF(COUNTA($M$2:$M$120)&lt;ROW(M31),"",INDEX($Z$1:$Z$120,SMALL(IF($M$2:$M$120&lt;&gt;"",ROW($M$2:$M$120)),ROW(M31))))</f>
        <v>#NUM!</v>
      </c>
      <c r="AA171" s="13" t="e">
        <f t="array" ref="AA171">IF(COUNTA($M$2:$M$120)&lt;ROW(M31),"",INDEX($AA$1:$AA$120,SMALL(IF($M$2:$M$120&lt;&gt;"",ROW($M$2:$M$120)),ROW(M31))))</f>
        <v>#NUM!</v>
      </c>
      <c r="AB171" s="13" t="e">
        <f t="array" ref="AB171">IF(COUNTA($M$2:$M$120)&lt;ROW(M31),"",INDEX($AB$1:$AB$120,SMALL(IF($M$2:$M$120&lt;&gt;"",ROW($M$2:$M$120)),ROW(M31))))</f>
        <v>#NUM!</v>
      </c>
      <c r="AC171" s="13" t="e">
        <f t="array" ref="AC171">IF(COUNTA($M$2:$M$120)&lt;ROW(M31),"",INDEX($AC$1:$AC$120,SMALL(IF($M$2:$M$120&lt;&gt;"",ROW($M$2:$M$120)),ROW(M31))))</f>
        <v>#NUM!</v>
      </c>
      <c r="AD171" s="13" t="e">
        <f t="array" ref="AD171">IF(COUNTA($M$2:$M$120)&lt;ROW(M31),"",INDEX($AD$1:$AD$120,SMALL(IF($M$2:$M$120&lt;&gt;"",ROW($M$2:$M$120)),ROW(M31))))</f>
        <v>#NUM!</v>
      </c>
      <c r="AE171" s="13" t="e">
        <f t="array" ref="AE171">IF(COUNTA($M$2:$M$120)&lt;ROW(M31),"",INDEX($AE$1:$AE$120,SMALL(IF($M$2:$M$120&lt;&gt;"",ROW($M$2:$M$120)),ROW(M31))))</f>
        <v>#NUM!</v>
      </c>
      <c r="AF171" s="13" t="e">
        <f t="array" ref="AF171">IF(COUNTA($M$2:$M$120)&lt;ROW(M31),"",INDEX($AF$1:$AF$120,SMALL(IF($M$2:$M$120&lt;&gt;"",ROW($M$2:$M$120)),ROW(M31))))</f>
        <v>#NUM!</v>
      </c>
      <c r="AG171" s="13" t="e">
        <f t="array" ref="AG171">IF(COUNTA($M$2:$M$120)&lt;ROW(M31),"",INDEX($AG$1:$AG$120,SMALL(IF($M$2:$M$120&lt;&gt;"",ROW($M$2:$M$120)),ROW(M31))))</f>
        <v>#NUM!</v>
      </c>
      <c r="AH171" s="13" t="e">
        <f t="array" ref="AH171">IF(COUNTA($M$2:$M$120)&lt;ROW(M31),"",INDEX($AH$1:$AH$120,SMALL(IF($M$2:$M$120&lt;&gt;"",ROW($M$2:$M$120)),ROW(M31))))</f>
        <v>#NUM!</v>
      </c>
      <c r="AI171" s="13" t="e">
        <f t="array" ref="AI171">IF(COUNTA($M$2:$M$120)&lt;ROW(M31),"",INDEX($AI$1:$AI$120,SMALL(IF($M$2:$M$120&lt;&gt;"",ROW($M$2:$M$120)),ROW(M31))))</f>
        <v>#NUM!</v>
      </c>
      <c r="AJ171" s="13" t="e">
        <f t="array" ref="AJ171">IF(COUNTA($M$2:$M$120)&lt;ROW(M31),"",INDEX($AJ$1:$AJ$120,SMALL(IF($M$2:$M$120&lt;&gt;"",ROW($M$2:$M$120)),ROW(M31))))</f>
        <v>#NUM!</v>
      </c>
      <c r="AK171" s="13" t="e">
        <f t="array" ref="AK171">IF(COUNTA($M$2:$M$120)&lt;ROW(M31),"",INDEX($AK$1:$AK$120,SMALL(IF($M$2:$M$120&lt;&gt;"",ROW($M$2:$M$120)),ROW(M31))))</f>
        <v>#NUM!</v>
      </c>
      <c r="AL171" s="13" t="e">
        <f t="array" ref="AL171">IF(COUNTA($M$2:$M$120)&lt;ROW(M31),"",INDEX($AL$1:$AL$120,SMALL(IF($M$2:$M$120&lt;&gt;"",ROW($M$2:$M$120)),ROW(M31))))</f>
        <v>#NUM!</v>
      </c>
      <c r="AM171" s="13" t="e">
        <f t="array" ref="AM171">IF(COUNTA($M$2:$M$120)&lt;ROW(M31),"",INDEX($AM$1:$AM$120,SMALL(IF($M$2:$M$120&lt;&gt;"",ROW($M$2:$M$120)),ROW(M31))))</f>
        <v>#NUM!</v>
      </c>
      <c r="AN171" s="13" t="e">
        <f t="array" ref="AN171">IF(COUNTA($M$2:$M$120)&lt;ROW(M31),"",INDEX($AN$1:$AN$120,SMALL(IF($M$2:$M$120&lt;&gt;"",ROW($M$2:$M$120)),ROW(M31))))</f>
        <v>#NUM!</v>
      </c>
      <c r="AO171" s="13" t="e">
        <f t="array" ref="AO171">IF(COUNTA($M$2:$M$120)&lt;ROW(M31),"",INDEX($AO$1:$AO$120,SMALL(IF($M$2:$M$120&lt;&gt;"",ROW($M$2:$M$120)),ROW(M31))))</f>
        <v>#NUM!</v>
      </c>
      <c r="AP171" s="13" t="e">
        <f t="array" ref="AP171">IF(COUNTA($M$2:$M$120)&lt;ROW(M31),"",INDEX($AP$1:$AP$120,SMALL(IF($M$2:$M$120&lt;&gt;"",ROW($M$2:$M$120)),ROW(M31))))</f>
        <v>#NUM!</v>
      </c>
      <c r="AQ171" s="13" t="e">
        <f t="array" ref="AQ171">IF(COUNTA($M$2:$M$120)&lt;ROW(M31),"",INDEX($AQ$1:$AQ$120,SMALL(IF($M$2:$M$120&lt;&gt;"",ROW($M$2:$M$120)),ROW(M31))))</f>
        <v>#NUM!</v>
      </c>
      <c r="AR171" s="13" t="e">
        <f t="array" ref="AR171">IF(COUNTA($M$2:$M$120)&lt;ROW(M31),"",INDEX($AR$1:$AR$120,SMALL(IF($M$2:$M$120&lt;&gt;"",ROW($M$2:$M$120)),ROW(M31))))</f>
        <v>#NUM!</v>
      </c>
      <c r="AS171" s="13" t="e">
        <f t="array" ref="AS171">IF(COUNTA($M$2:$M$120)&lt;ROW(N31),"",INDEX($AS$1:$AS$120,SMALL(IF($M$2:$M$120&lt;&gt;"",ROW($M$2:$M$120)),ROW(N31))))</f>
        <v>#NUM!</v>
      </c>
    </row>
    <row r="172" spans="11:45" ht="12.75" customHeight="1" x14ac:dyDescent="0.15">
      <c r="K172" s="13" t="e">
        <f t="array" ref="K172">IF(COUNTA($M$2:$M$120)&lt;ROW(M32),"",INDEX($K$1:$K$120,SMALL(IF($M$2:$M$120&lt;&gt;"",ROW($M$2:$M$120)),ROW(M32))))</f>
        <v>#NUM!</v>
      </c>
      <c r="L172" s="13" t="e">
        <f t="array" ref="L172">IF(COUNTA($M$2:$M$120)&lt;ROW(M32),"",INDEX($L$1:$L$120,SMALL(IF($M$2:$M$120&lt;&gt;"",ROW($M$2:$M$120)),ROW(M32))))</f>
        <v>#NUM!</v>
      </c>
      <c r="M172" s="13" t="e">
        <f t="array" ref="M172">IF(COUNTA($M$2:$M$120)&lt;ROW(M32),"",INDEX($M$1:$M$120,SMALL(IF($M$2:$M$120&lt;&gt;"",ROW($M$2:$M$120)),ROW(M32))))</f>
        <v>#NUM!</v>
      </c>
      <c r="R172" s="13" t="e">
        <f t="array" ref="R172">IF(COUNTA($M$2:$M$120)&lt;ROW(M32),"",INDEX($R$1:$R$120,SMALL(IF($M$2:$M$120&lt;&gt;"",ROW($M$2:$M$120)),ROW(M32))))</f>
        <v>#NUM!</v>
      </c>
      <c r="S172" s="13" t="e">
        <f t="array" ref="S172">IF(COUNTA($M$2:$M$120)&lt;ROW(N32),"",INDEX($S$1:$S$120,SMALL(IF($M$2:$M$120&lt;&gt;"",ROW($M$2:$M$120)),ROW(N32))))</f>
        <v>#NUM!</v>
      </c>
      <c r="T172" s="13" t="e">
        <f t="array" ref="T172">IF(COUNTA($M$2:$M$120)&lt;ROW(M32),"",INDEX($T$1:$T$120,SMALL(IF($M$2:$M$120&lt;&gt;"",ROW($M$2:$M$120)),ROW(M32))))</f>
        <v>#NUM!</v>
      </c>
      <c r="U172" s="13" t="e">
        <f t="array" ref="U172">IF(COUNTA($M$2:$M$120)&lt;ROW(M32),"",INDEX($U$1:$U$120,SMALL(IF($M$2:$M$120&lt;&gt;"",ROW($M$2:$M$120)),ROW(M32))))</f>
        <v>#NUM!</v>
      </c>
      <c r="V172" s="13" t="e">
        <f t="array" ref="V172">IF(COUNTA($M$2:$M$120)&lt;ROW(M32),"",INDEX($V$1:$V$120,SMALL(IF($M$2:$M$120&lt;&gt;"",ROW($M$2:$M$120)),ROW(M32))))</f>
        <v>#NUM!</v>
      </c>
      <c r="W172" s="13" t="e">
        <f t="array" ref="W172">IF(COUNTA($M$2:$M$120)&lt;ROW(M32),"",INDEX($W$1:$W$120,SMALL(IF($M$2:$M$120&lt;&gt;"",ROW($M$2:$M$120)),ROW(M32))))</f>
        <v>#NUM!</v>
      </c>
      <c r="X172" s="13" t="e">
        <f t="array" ref="X172">IF(COUNTA($M$2:$M$120)&lt;ROW(M32),"",INDEX($X$1:$X$120,SMALL(IF($M$2:$M$120&lt;&gt;"",ROW($M$2:$M$120)),ROW(M32))))</f>
        <v>#NUM!</v>
      </c>
      <c r="Y172" s="13" t="e">
        <f t="array" ref="Y172">IF(COUNTA($M$2:$M$120)&lt;ROW(M32),"",INDEX($Y$1:$Y$120,SMALL(IF($M$2:$M$120&lt;&gt;"",ROW($M$2:$M$120)),ROW(M32))))</f>
        <v>#NUM!</v>
      </c>
      <c r="Z172" s="13" t="e">
        <f t="array" ref="Z172">IF(COUNTA($M$2:$M$120)&lt;ROW(M32),"",INDEX($Z$1:$Z$120,SMALL(IF($M$2:$M$120&lt;&gt;"",ROW($M$2:$M$120)),ROW(M32))))</f>
        <v>#NUM!</v>
      </c>
      <c r="AA172" s="13" t="e">
        <f t="array" ref="AA172">IF(COUNTA($M$2:$M$120)&lt;ROW(M32),"",INDEX($AA$1:$AA$120,SMALL(IF($M$2:$M$120&lt;&gt;"",ROW($M$2:$M$120)),ROW(M32))))</f>
        <v>#NUM!</v>
      </c>
      <c r="AB172" s="13" t="e">
        <f t="array" ref="AB172">IF(COUNTA($M$2:$M$120)&lt;ROW(M32),"",INDEX($AB$1:$AB$120,SMALL(IF($M$2:$M$120&lt;&gt;"",ROW($M$2:$M$120)),ROW(M32))))</f>
        <v>#NUM!</v>
      </c>
      <c r="AC172" s="13" t="e">
        <f t="array" ref="AC172">IF(COUNTA($M$2:$M$120)&lt;ROW(M32),"",INDEX($AC$1:$AC$120,SMALL(IF($M$2:$M$120&lt;&gt;"",ROW($M$2:$M$120)),ROW(M32))))</f>
        <v>#NUM!</v>
      </c>
      <c r="AD172" s="13" t="e">
        <f t="array" ref="AD172">IF(COUNTA($M$2:$M$120)&lt;ROW(M32),"",INDEX($AD$1:$AD$120,SMALL(IF($M$2:$M$120&lt;&gt;"",ROW($M$2:$M$120)),ROW(M32))))</f>
        <v>#NUM!</v>
      </c>
      <c r="AE172" s="13" t="e">
        <f t="array" ref="AE172">IF(COUNTA($M$2:$M$120)&lt;ROW(M32),"",INDEX($AE$1:$AE$120,SMALL(IF($M$2:$M$120&lt;&gt;"",ROW($M$2:$M$120)),ROW(M32))))</f>
        <v>#NUM!</v>
      </c>
      <c r="AF172" s="13" t="e">
        <f t="array" ref="AF172">IF(COUNTA($M$2:$M$120)&lt;ROW(M32),"",INDEX($AF$1:$AF$120,SMALL(IF($M$2:$M$120&lt;&gt;"",ROW($M$2:$M$120)),ROW(M32))))</f>
        <v>#NUM!</v>
      </c>
      <c r="AG172" s="13" t="e">
        <f t="array" ref="AG172">IF(COUNTA($M$2:$M$120)&lt;ROW(M32),"",INDEX($AG$1:$AG$120,SMALL(IF($M$2:$M$120&lt;&gt;"",ROW($M$2:$M$120)),ROW(M32))))</f>
        <v>#NUM!</v>
      </c>
      <c r="AH172" s="13" t="e">
        <f t="array" ref="AH172">IF(COUNTA($M$2:$M$120)&lt;ROW(M32),"",INDEX($AH$1:$AH$120,SMALL(IF($M$2:$M$120&lt;&gt;"",ROW($M$2:$M$120)),ROW(M32))))</f>
        <v>#NUM!</v>
      </c>
      <c r="AI172" s="13" t="e">
        <f t="array" ref="AI172">IF(COUNTA($M$2:$M$120)&lt;ROW(M32),"",INDEX($AI$1:$AI$120,SMALL(IF($M$2:$M$120&lt;&gt;"",ROW($M$2:$M$120)),ROW(M32))))</f>
        <v>#NUM!</v>
      </c>
      <c r="AJ172" s="13" t="e">
        <f t="array" ref="AJ172">IF(COUNTA($M$2:$M$120)&lt;ROW(M32),"",INDEX($AJ$1:$AJ$120,SMALL(IF($M$2:$M$120&lt;&gt;"",ROW($M$2:$M$120)),ROW(M32))))</f>
        <v>#NUM!</v>
      </c>
      <c r="AK172" s="13" t="e">
        <f t="array" ref="AK172">IF(COUNTA($M$2:$M$120)&lt;ROW(M32),"",INDEX($AK$1:$AK$120,SMALL(IF($M$2:$M$120&lt;&gt;"",ROW($M$2:$M$120)),ROW(M32))))</f>
        <v>#NUM!</v>
      </c>
      <c r="AL172" s="13" t="e">
        <f t="array" ref="AL172">IF(COUNTA($M$2:$M$120)&lt;ROW(M32),"",INDEX($AL$1:$AL$120,SMALL(IF($M$2:$M$120&lt;&gt;"",ROW($M$2:$M$120)),ROW(M32))))</f>
        <v>#NUM!</v>
      </c>
      <c r="AM172" s="13" t="e">
        <f t="array" ref="AM172">IF(COUNTA($M$2:$M$120)&lt;ROW(M32),"",INDEX($AM$1:$AM$120,SMALL(IF($M$2:$M$120&lt;&gt;"",ROW($M$2:$M$120)),ROW(M32))))</f>
        <v>#NUM!</v>
      </c>
      <c r="AN172" s="13" t="e">
        <f t="array" ref="AN172">IF(COUNTA($M$2:$M$120)&lt;ROW(M32),"",INDEX($AN$1:$AN$120,SMALL(IF($M$2:$M$120&lt;&gt;"",ROW($M$2:$M$120)),ROW(M32))))</f>
        <v>#NUM!</v>
      </c>
      <c r="AO172" s="13" t="e">
        <f t="array" ref="AO172">IF(COUNTA($M$2:$M$120)&lt;ROW(M32),"",INDEX($AO$1:$AO$120,SMALL(IF($M$2:$M$120&lt;&gt;"",ROW($M$2:$M$120)),ROW(M32))))</f>
        <v>#NUM!</v>
      </c>
      <c r="AP172" s="13" t="e">
        <f t="array" ref="AP172">IF(COUNTA($M$2:$M$120)&lt;ROW(M32),"",INDEX($AP$1:$AP$120,SMALL(IF($M$2:$M$120&lt;&gt;"",ROW($M$2:$M$120)),ROW(M32))))</f>
        <v>#NUM!</v>
      </c>
      <c r="AQ172" s="13" t="e">
        <f t="array" ref="AQ172">IF(COUNTA($M$2:$M$120)&lt;ROW(M32),"",INDEX($AQ$1:$AQ$120,SMALL(IF($M$2:$M$120&lt;&gt;"",ROW($M$2:$M$120)),ROW(M32))))</f>
        <v>#NUM!</v>
      </c>
      <c r="AR172" s="13" t="e">
        <f t="array" ref="AR172">IF(COUNTA($M$2:$M$120)&lt;ROW(M32),"",INDEX($AR$1:$AR$120,SMALL(IF($M$2:$M$120&lt;&gt;"",ROW($M$2:$M$120)),ROW(M32))))</f>
        <v>#NUM!</v>
      </c>
      <c r="AS172" s="13" t="e">
        <f t="array" ref="AS172">IF(COUNTA($M$2:$M$120)&lt;ROW(N32),"",INDEX($AS$1:$AS$120,SMALL(IF($M$2:$M$120&lt;&gt;"",ROW($M$2:$M$120)),ROW(N32))))</f>
        <v>#NUM!</v>
      </c>
    </row>
    <row r="173" spans="11:45" ht="12.75" customHeight="1" x14ac:dyDescent="0.15">
      <c r="K173" s="13" t="e">
        <f t="array" ref="K173">IF(COUNTA($M$2:$M$120)&lt;ROW(M33),"",INDEX($K$1:$K$120,SMALL(IF($M$2:$M$120&lt;&gt;"",ROW($M$2:$M$120)),ROW(M33))))</f>
        <v>#NUM!</v>
      </c>
      <c r="L173" s="13" t="e">
        <f t="array" ref="L173">IF(COUNTA($M$2:$M$120)&lt;ROW(M33),"",INDEX($L$1:$L$120,SMALL(IF($M$2:$M$120&lt;&gt;"",ROW($M$2:$M$120)),ROW(M33))))</f>
        <v>#NUM!</v>
      </c>
      <c r="M173" s="13" t="e">
        <f t="array" ref="M173">IF(COUNTA($M$2:$M$120)&lt;ROW(M33),"",INDEX($M$1:$M$120,SMALL(IF($M$2:$M$120&lt;&gt;"",ROW($M$2:$M$120)),ROW(M33))))</f>
        <v>#NUM!</v>
      </c>
      <c r="R173" s="13" t="e">
        <f t="array" ref="R173">IF(COUNTA($M$2:$M$120)&lt;ROW(M33),"",INDEX($R$1:$R$120,SMALL(IF($M$2:$M$120&lt;&gt;"",ROW($M$2:$M$120)),ROW(M33))))</f>
        <v>#NUM!</v>
      </c>
      <c r="S173" s="13" t="e">
        <f t="array" ref="S173">IF(COUNTA($M$2:$M$120)&lt;ROW(N33),"",INDEX($S$1:$S$120,SMALL(IF($M$2:$M$120&lt;&gt;"",ROW($M$2:$M$120)),ROW(N33))))</f>
        <v>#NUM!</v>
      </c>
      <c r="T173" s="13" t="e">
        <f t="array" ref="T173">IF(COUNTA($M$2:$M$120)&lt;ROW(M33),"",INDEX($T$1:$T$120,SMALL(IF($M$2:$M$120&lt;&gt;"",ROW($M$2:$M$120)),ROW(M33))))</f>
        <v>#NUM!</v>
      </c>
      <c r="U173" s="13" t="e">
        <f t="array" ref="U173">IF(COUNTA($M$2:$M$120)&lt;ROW(M33),"",INDEX($U$1:$U$120,SMALL(IF($M$2:$M$120&lt;&gt;"",ROW($M$2:$M$120)),ROW(M33))))</f>
        <v>#NUM!</v>
      </c>
      <c r="V173" s="13" t="e">
        <f t="array" ref="V173">IF(COUNTA($M$2:$M$120)&lt;ROW(M33),"",INDEX($V$1:$V$120,SMALL(IF($M$2:$M$120&lt;&gt;"",ROW($M$2:$M$120)),ROW(M33))))</f>
        <v>#NUM!</v>
      </c>
      <c r="W173" s="13" t="e">
        <f t="array" ref="W173">IF(COUNTA($M$2:$M$120)&lt;ROW(M33),"",INDEX($W$1:$W$120,SMALL(IF($M$2:$M$120&lt;&gt;"",ROW($M$2:$M$120)),ROW(M33))))</f>
        <v>#NUM!</v>
      </c>
      <c r="X173" s="13" t="e">
        <f t="array" ref="X173">IF(COUNTA($M$2:$M$120)&lt;ROW(M33),"",INDEX($X$1:$X$120,SMALL(IF($M$2:$M$120&lt;&gt;"",ROW($M$2:$M$120)),ROW(M33))))</f>
        <v>#NUM!</v>
      </c>
      <c r="Y173" s="13" t="e">
        <f t="array" ref="Y173">IF(COUNTA($M$2:$M$120)&lt;ROW(M33),"",INDEX($Y$1:$Y$120,SMALL(IF($M$2:$M$120&lt;&gt;"",ROW($M$2:$M$120)),ROW(M33))))</f>
        <v>#NUM!</v>
      </c>
      <c r="Z173" s="13" t="e">
        <f t="array" ref="Z173">IF(COUNTA($M$2:$M$120)&lt;ROW(M33),"",INDEX($Z$1:$Z$120,SMALL(IF($M$2:$M$120&lt;&gt;"",ROW($M$2:$M$120)),ROW(M33))))</f>
        <v>#NUM!</v>
      </c>
      <c r="AA173" s="13" t="e">
        <f t="array" ref="AA173">IF(COUNTA($M$2:$M$120)&lt;ROW(M33),"",INDEX($AA$1:$AA$120,SMALL(IF($M$2:$M$120&lt;&gt;"",ROW($M$2:$M$120)),ROW(M33))))</f>
        <v>#NUM!</v>
      </c>
      <c r="AB173" s="13" t="e">
        <f t="array" ref="AB173">IF(COUNTA($M$2:$M$120)&lt;ROW(M33),"",INDEX($AB$1:$AB$120,SMALL(IF($M$2:$M$120&lt;&gt;"",ROW($M$2:$M$120)),ROW(M33))))</f>
        <v>#NUM!</v>
      </c>
      <c r="AC173" s="13" t="e">
        <f t="array" ref="AC173">IF(COUNTA($M$2:$M$120)&lt;ROW(M33),"",INDEX($AC$1:$AC$120,SMALL(IF($M$2:$M$120&lt;&gt;"",ROW($M$2:$M$120)),ROW(M33))))</f>
        <v>#NUM!</v>
      </c>
      <c r="AD173" s="13" t="e">
        <f t="array" ref="AD173">IF(COUNTA($M$2:$M$120)&lt;ROW(M33),"",INDEX($AD$1:$AD$120,SMALL(IF($M$2:$M$120&lt;&gt;"",ROW($M$2:$M$120)),ROW(M33))))</f>
        <v>#NUM!</v>
      </c>
      <c r="AE173" s="13" t="e">
        <f t="array" ref="AE173">IF(COUNTA($M$2:$M$120)&lt;ROW(M33),"",INDEX($AE$1:$AE$120,SMALL(IF($M$2:$M$120&lt;&gt;"",ROW($M$2:$M$120)),ROW(M33))))</f>
        <v>#NUM!</v>
      </c>
      <c r="AF173" s="13" t="e">
        <f t="array" ref="AF173">IF(COUNTA($M$2:$M$120)&lt;ROW(M33),"",INDEX($AF$1:$AF$120,SMALL(IF($M$2:$M$120&lt;&gt;"",ROW($M$2:$M$120)),ROW(M33))))</f>
        <v>#NUM!</v>
      </c>
      <c r="AG173" s="13" t="e">
        <f t="array" ref="AG173">IF(COUNTA($M$2:$M$120)&lt;ROW(M33),"",INDEX($AG$1:$AG$120,SMALL(IF($M$2:$M$120&lt;&gt;"",ROW($M$2:$M$120)),ROW(M33))))</f>
        <v>#NUM!</v>
      </c>
      <c r="AH173" s="13" t="e">
        <f t="array" ref="AH173">IF(COUNTA($M$2:$M$120)&lt;ROW(M33),"",INDEX($AH$1:$AH$120,SMALL(IF($M$2:$M$120&lt;&gt;"",ROW($M$2:$M$120)),ROW(M33))))</f>
        <v>#NUM!</v>
      </c>
      <c r="AI173" s="13" t="e">
        <f t="array" ref="AI173">IF(COUNTA($M$2:$M$120)&lt;ROW(M33),"",INDEX($AI$1:$AI$120,SMALL(IF($M$2:$M$120&lt;&gt;"",ROW($M$2:$M$120)),ROW(M33))))</f>
        <v>#NUM!</v>
      </c>
      <c r="AJ173" s="13" t="e">
        <f t="array" ref="AJ173">IF(COUNTA($M$2:$M$120)&lt;ROW(M33),"",INDEX($AJ$1:$AJ$120,SMALL(IF($M$2:$M$120&lt;&gt;"",ROW($M$2:$M$120)),ROW(M33))))</f>
        <v>#NUM!</v>
      </c>
      <c r="AK173" s="13" t="e">
        <f t="array" ref="AK173">IF(COUNTA($M$2:$M$120)&lt;ROW(M33),"",INDEX($AK$1:$AK$120,SMALL(IF($M$2:$M$120&lt;&gt;"",ROW($M$2:$M$120)),ROW(M33))))</f>
        <v>#NUM!</v>
      </c>
      <c r="AL173" s="13" t="e">
        <f t="array" ref="AL173">IF(COUNTA($M$2:$M$120)&lt;ROW(M33),"",INDEX($AL$1:$AL$120,SMALL(IF($M$2:$M$120&lt;&gt;"",ROW($M$2:$M$120)),ROW(M33))))</f>
        <v>#NUM!</v>
      </c>
      <c r="AM173" s="13" t="e">
        <f t="array" ref="AM173">IF(COUNTA($M$2:$M$120)&lt;ROW(M33),"",INDEX($AM$1:$AM$120,SMALL(IF($M$2:$M$120&lt;&gt;"",ROW($M$2:$M$120)),ROW(M33))))</f>
        <v>#NUM!</v>
      </c>
      <c r="AN173" s="13" t="e">
        <f t="array" ref="AN173">IF(COUNTA($M$2:$M$120)&lt;ROW(M33),"",INDEX($AN$1:$AN$120,SMALL(IF($M$2:$M$120&lt;&gt;"",ROW($M$2:$M$120)),ROW(M33))))</f>
        <v>#NUM!</v>
      </c>
      <c r="AO173" s="13" t="e">
        <f t="array" ref="AO173">IF(COUNTA($M$2:$M$120)&lt;ROW(M33),"",INDEX($AO$1:$AO$120,SMALL(IF($M$2:$M$120&lt;&gt;"",ROW($M$2:$M$120)),ROW(M33))))</f>
        <v>#NUM!</v>
      </c>
      <c r="AP173" s="13" t="e">
        <f t="array" ref="AP173">IF(COUNTA($M$2:$M$120)&lt;ROW(M33),"",INDEX($AP$1:$AP$120,SMALL(IF($M$2:$M$120&lt;&gt;"",ROW($M$2:$M$120)),ROW(M33))))</f>
        <v>#NUM!</v>
      </c>
      <c r="AQ173" s="13" t="e">
        <f t="array" ref="AQ173">IF(COUNTA($M$2:$M$120)&lt;ROW(M33),"",INDEX($AQ$1:$AQ$120,SMALL(IF($M$2:$M$120&lt;&gt;"",ROW($M$2:$M$120)),ROW(M33))))</f>
        <v>#NUM!</v>
      </c>
      <c r="AR173" s="13" t="e">
        <f t="array" ref="AR173">IF(COUNTA($M$2:$M$120)&lt;ROW(M33),"",INDEX($AR$1:$AR$120,SMALL(IF($M$2:$M$120&lt;&gt;"",ROW($M$2:$M$120)),ROW(M33))))</f>
        <v>#NUM!</v>
      </c>
      <c r="AS173" s="13" t="e">
        <f t="array" ref="AS173">IF(COUNTA($M$2:$M$120)&lt;ROW(N33),"",INDEX($AS$1:$AS$120,SMALL(IF($M$2:$M$120&lt;&gt;"",ROW($M$2:$M$120)),ROW(N33))))</f>
        <v>#NUM!</v>
      </c>
    </row>
    <row r="174" spans="11:45" ht="12.75" customHeight="1" x14ac:dyDescent="0.15">
      <c r="K174" s="13" t="e">
        <f t="array" ref="K174">IF(COUNTA($M$2:$M$120)&lt;ROW(M34),"",INDEX($K$1:$K$120,SMALL(IF($M$2:$M$120&lt;&gt;"",ROW($M$2:$M$120)),ROW(M34))))</f>
        <v>#NUM!</v>
      </c>
      <c r="L174" s="13" t="e">
        <f t="array" ref="L174">IF(COUNTA($M$2:$M$120)&lt;ROW(M34),"",INDEX($L$1:$L$120,SMALL(IF($M$2:$M$120&lt;&gt;"",ROW($M$2:$M$120)),ROW(M34))))</f>
        <v>#NUM!</v>
      </c>
      <c r="M174" s="13" t="e">
        <f t="array" ref="M174">IF(COUNTA($M$2:$M$120)&lt;ROW(M34),"",INDEX($M$1:$M$120,SMALL(IF($M$2:$M$120&lt;&gt;"",ROW($M$2:$M$120)),ROW(M34))))</f>
        <v>#NUM!</v>
      </c>
      <c r="R174" s="13" t="e">
        <f t="array" ref="R174">IF(COUNTA($M$2:$M$120)&lt;ROW(M34),"",INDEX($R$1:$R$120,SMALL(IF($M$2:$M$120&lt;&gt;"",ROW($M$2:$M$120)),ROW(M34))))</f>
        <v>#NUM!</v>
      </c>
      <c r="S174" s="13" t="e">
        <f t="array" ref="S174">IF(COUNTA($M$2:$M$120)&lt;ROW(N34),"",INDEX($S$1:$S$120,SMALL(IF($M$2:$M$120&lt;&gt;"",ROW($M$2:$M$120)),ROW(N34))))</f>
        <v>#NUM!</v>
      </c>
      <c r="T174" s="13" t="e">
        <f t="array" ref="T174">IF(COUNTA($M$2:$M$120)&lt;ROW(M34),"",INDEX($T$1:$T$120,SMALL(IF($M$2:$M$120&lt;&gt;"",ROW($M$2:$M$120)),ROW(M34))))</f>
        <v>#NUM!</v>
      </c>
      <c r="U174" s="13" t="e">
        <f t="array" ref="U174">IF(COUNTA($M$2:$M$120)&lt;ROW(M34),"",INDEX($U$1:$U$120,SMALL(IF($M$2:$M$120&lt;&gt;"",ROW($M$2:$M$120)),ROW(M34))))</f>
        <v>#NUM!</v>
      </c>
      <c r="V174" s="13" t="e">
        <f t="array" ref="V174">IF(COUNTA($M$2:$M$120)&lt;ROW(M34),"",INDEX($V$1:$V$120,SMALL(IF($M$2:$M$120&lt;&gt;"",ROW($M$2:$M$120)),ROW(M34))))</f>
        <v>#NUM!</v>
      </c>
      <c r="W174" s="13" t="e">
        <f t="array" ref="W174">IF(COUNTA($M$2:$M$120)&lt;ROW(M34),"",INDEX($W$1:$W$120,SMALL(IF($M$2:$M$120&lt;&gt;"",ROW($M$2:$M$120)),ROW(M34))))</f>
        <v>#NUM!</v>
      </c>
      <c r="X174" s="13" t="e">
        <f t="array" ref="X174">IF(COUNTA($M$2:$M$120)&lt;ROW(M34),"",INDEX($X$1:$X$120,SMALL(IF($M$2:$M$120&lt;&gt;"",ROW($M$2:$M$120)),ROW(M34))))</f>
        <v>#NUM!</v>
      </c>
      <c r="Y174" s="13" t="e">
        <f t="array" ref="Y174">IF(COUNTA($M$2:$M$120)&lt;ROW(M34),"",INDEX($Y$1:$Y$120,SMALL(IF($M$2:$M$120&lt;&gt;"",ROW($M$2:$M$120)),ROW(M34))))</f>
        <v>#NUM!</v>
      </c>
      <c r="Z174" s="13" t="e">
        <f t="array" ref="Z174">IF(COUNTA($M$2:$M$120)&lt;ROW(M34),"",INDEX($Z$1:$Z$120,SMALL(IF($M$2:$M$120&lt;&gt;"",ROW($M$2:$M$120)),ROW(M34))))</f>
        <v>#NUM!</v>
      </c>
      <c r="AA174" s="13" t="e">
        <f t="array" ref="AA174">IF(COUNTA($M$2:$M$120)&lt;ROW(M34),"",INDEX($AA$1:$AA$120,SMALL(IF($M$2:$M$120&lt;&gt;"",ROW($M$2:$M$120)),ROW(M34))))</f>
        <v>#NUM!</v>
      </c>
      <c r="AB174" s="13" t="e">
        <f t="array" ref="AB174">IF(COUNTA($M$2:$M$120)&lt;ROW(M34),"",INDEX($AB$1:$AB$120,SMALL(IF($M$2:$M$120&lt;&gt;"",ROW($M$2:$M$120)),ROW(M34))))</f>
        <v>#NUM!</v>
      </c>
      <c r="AC174" s="13" t="e">
        <f t="array" ref="AC174">IF(COUNTA($M$2:$M$120)&lt;ROW(M34),"",INDEX($AC$1:$AC$120,SMALL(IF($M$2:$M$120&lt;&gt;"",ROW($M$2:$M$120)),ROW(M34))))</f>
        <v>#NUM!</v>
      </c>
      <c r="AD174" s="13" t="e">
        <f t="array" ref="AD174">IF(COUNTA($M$2:$M$120)&lt;ROW(M34),"",INDEX($AD$1:$AD$120,SMALL(IF($M$2:$M$120&lt;&gt;"",ROW($M$2:$M$120)),ROW(M34))))</f>
        <v>#NUM!</v>
      </c>
      <c r="AE174" s="13" t="e">
        <f t="array" ref="AE174">IF(COUNTA($M$2:$M$120)&lt;ROW(M34),"",INDEX($AE$1:$AE$120,SMALL(IF($M$2:$M$120&lt;&gt;"",ROW($M$2:$M$120)),ROW(M34))))</f>
        <v>#NUM!</v>
      </c>
      <c r="AF174" s="13" t="e">
        <f t="array" ref="AF174">IF(COUNTA($M$2:$M$120)&lt;ROW(M34),"",INDEX($AF$1:$AF$120,SMALL(IF($M$2:$M$120&lt;&gt;"",ROW($M$2:$M$120)),ROW(M34))))</f>
        <v>#NUM!</v>
      </c>
      <c r="AG174" s="13" t="e">
        <f t="array" ref="AG174">IF(COUNTA($M$2:$M$120)&lt;ROW(M34),"",INDEX($AG$1:$AG$120,SMALL(IF($M$2:$M$120&lt;&gt;"",ROW($M$2:$M$120)),ROW(M34))))</f>
        <v>#NUM!</v>
      </c>
      <c r="AH174" s="13" t="e">
        <f t="array" ref="AH174">IF(COUNTA($M$2:$M$120)&lt;ROW(M34),"",INDEX($AH$1:$AH$120,SMALL(IF($M$2:$M$120&lt;&gt;"",ROW($M$2:$M$120)),ROW(M34))))</f>
        <v>#NUM!</v>
      </c>
      <c r="AI174" s="13" t="e">
        <f t="array" ref="AI174">IF(COUNTA($M$2:$M$120)&lt;ROW(M34),"",INDEX($AI$1:$AI$120,SMALL(IF($M$2:$M$120&lt;&gt;"",ROW($M$2:$M$120)),ROW(M34))))</f>
        <v>#NUM!</v>
      </c>
      <c r="AJ174" s="13" t="e">
        <f t="array" ref="AJ174">IF(COUNTA($M$2:$M$120)&lt;ROW(M34),"",INDEX($AJ$1:$AJ$120,SMALL(IF($M$2:$M$120&lt;&gt;"",ROW($M$2:$M$120)),ROW(M34))))</f>
        <v>#NUM!</v>
      </c>
      <c r="AK174" s="13" t="e">
        <f t="array" ref="AK174">IF(COUNTA($M$2:$M$120)&lt;ROW(M34),"",INDEX($AK$1:$AK$120,SMALL(IF($M$2:$M$120&lt;&gt;"",ROW($M$2:$M$120)),ROW(M34))))</f>
        <v>#NUM!</v>
      </c>
      <c r="AL174" s="13" t="e">
        <f t="array" ref="AL174">IF(COUNTA($M$2:$M$120)&lt;ROW(M34),"",INDEX($AL$1:$AL$120,SMALL(IF($M$2:$M$120&lt;&gt;"",ROW($M$2:$M$120)),ROW(M34))))</f>
        <v>#NUM!</v>
      </c>
      <c r="AM174" s="13" t="e">
        <f t="array" ref="AM174">IF(COUNTA($M$2:$M$120)&lt;ROW(M34),"",INDEX($AM$1:$AM$120,SMALL(IF($M$2:$M$120&lt;&gt;"",ROW($M$2:$M$120)),ROW(M34))))</f>
        <v>#NUM!</v>
      </c>
      <c r="AN174" s="13" t="e">
        <f t="array" ref="AN174">IF(COUNTA($M$2:$M$120)&lt;ROW(M34),"",INDEX($AN$1:$AN$120,SMALL(IF($M$2:$M$120&lt;&gt;"",ROW($M$2:$M$120)),ROW(M34))))</f>
        <v>#NUM!</v>
      </c>
      <c r="AO174" s="13" t="e">
        <f t="array" ref="AO174">IF(COUNTA($M$2:$M$120)&lt;ROW(M34),"",INDEX($AO$1:$AO$120,SMALL(IF($M$2:$M$120&lt;&gt;"",ROW($M$2:$M$120)),ROW(M34))))</f>
        <v>#NUM!</v>
      </c>
      <c r="AP174" s="13" t="e">
        <f t="array" ref="AP174">IF(COUNTA($M$2:$M$120)&lt;ROW(M34),"",INDEX($AP$1:$AP$120,SMALL(IF($M$2:$M$120&lt;&gt;"",ROW($M$2:$M$120)),ROW(M34))))</f>
        <v>#NUM!</v>
      </c>
      <c r="AQ174" s="13" t="e">
        <f t="array" ref="AQ174">IF(COUNTA($M$2:$M$120)&lt;ROW(M34),"",INDEX($AQ$1:$AQ$120,SMALL(IF($M$2:$M$120&lt;&gt;"",ROW($M$2:$M$120)),ROW(M34))))</f>
        <v>#NUM!</v>
      </c>
      <c r="AR174" s="13" t="e">
        <f t="array" ref="AR174">IF(COUNTA($M$2:$M$120)&lt;ROW(M34),"",INDEX($AR$1:$AR$120,SMALL(IF($M$2:$M$120&lt;&gt;"",ROW($M$2:$M$120)),ROW(M34))))</f>
        <v>#NUM!</v>
      </c>
      <c r="AS174" s="13" t="e">
        <f t="array" ref="AS174">IF(COUNTA($M$2:$M$120)&lt;ROW(N34),"",INDEX($AS$1:$AS$120,SMALL(IF($M$2:$M$120&lt;&gt;"",ROW($M$2:$M$120)),ROW(N34))))</f>
        <v>#NUM!</v>
      </c>
    </row>
    <row r="175" spans="11:45" ht="12.75" customHeight="1" x14ac:dyDescent="0.15">
      <c r="K175" s="13" t="e">
        <f t="array" ref="K175">IF(COUNTA($M$2:$M$120)&lt;ROW(M35),"",INDEX($K$1:$K$120,SMALL(IF($M$2:$M$120&lt;&gt;"",ROW($M$2:$M$120)),ROW(M35))))</f>
        <v>#NUM!</v>
      </c>
      <c r="L175" s="13" t="e">
        <f t="array" ref="L175">IF(COUNTA($M$2:$M$120)&lt;ROW(M35),"",INDEX($L$1:$L$120,SMALL(IF($M$2:$M$120&lt;&gt;"",ROW($M$2:$M$120)),ROW(M35))))</f>
        <v>#NUM!</v>
      </c>
      <c r="M175" s="13" t="e">
        <f t="array" ref="M175">IF(COUNTA($M$2:$M$120)&lt;ROW(M35),"",INDEX($M$1:$M$120,SMALL(IF($M$2:$M$120&lt;&gt;"",ROW($M$2:$M$120)),ROW(M35))))</f>
        <v>#NUM!</v>
      </c>
      <c r="R175" s="13" t="e">
        <f t="array" ref="R175">IF(COUNTA($M$2:$M$120)&lt;ROW(M35),"",INDEX($R$1:$R$120,SMALL(IF($M$2:$M$120&lt;&gt;"",ROW($M$2:$M$120)),ROW(M35))))</f>
        <v>#NUM!</v>
      </c>
      <c r="S175" s="13" t="e">
        <f t="array" ref="S175">IF(COUNTA($M$2:$M$120)&lt;ROW(N35),"",INDEX($S$1:$S$120,SMALL(IF($M$2:$M$120&lt;&gt;"",ROW($M$2:$M$120)),ROW(N35))))</f>
        <v>#NUM!</v>
      </c>
      <c r="T175" s="13" t="e">
        <f t="array" ref="T175">IF(COUNTA($M$2:$M$120)&lt;ROW(M35),"",INDEX($T$1:$T$120,SMALL(IF($M$2:$M$120&lt;&gt;"",ROW($M$2:$M$120)),ROW(M35))))</f>
        <v>#NUM!</v>
      </c>
      <c r="U175" s="13" t="e">
        <f t="array" ref="U175">IF(COUNTA($M$2:$M$120)&lt;ROW(M35),"",INDEX($U$1:$U$120,SMALL(IF($M$2:$M$120&lt;&gt;"",ROW($M$2:$M$120)),ROW(M35))))</f>
        <v>#NUM!</v>
      </c>
      <c r="V175" s="13" t="e">
        <f t="array" ref="V175">IF(COUNTA($M$2:$M$120)&lt;ROW(M35),"",INDEX($V$1:$V$120,SMALL(IF($M$2:$M$120&lt;&gt;"",ROW($M$2:$M$120)),ROW(M35))))</f>
        <v>#NUM!</v>
      </c>
      <c r="W175" s="13" t="e">
        <f t="array" ref="W175">IF(COUNTA($M$2:$M$120)&lt;ROW(M35),"",INDEX($W$1:$W$120,SMALL(IF($M$2:$M$120&lt;&gt;"",ROW($M$2:$M$120)),ROW(M35))))</f>
        <v>#NUM!</v>
      </c>
      <c r="X175" s="13" t="e">
        <f t="array" ref="X175">IF(COUNTA($M$2:$M$120)&lt;ROW(M35),"",INDEX($X$1:$X$120,SMALL(IF($M$2:$M$120&lt;&gt;"",ROW($M$2:$M$120)),ROW(M35))))</f>
        <v>#NUM!</v>
      </c>
      <c r="Y175" s="13" t="e">
        <f t="array" ref="Y175">IF(COUNTA($M$2:$M$120)&lt;ROW(M35),"",INDEX($Y$1:$Y$120,SMALL(IF($M$2:$M$120&lt;&gt;"",ROW($M$2:$M$120)),ROW(M35))))</f>
        <v>#NUM!</v>
      </c>
      <c r="Z175" s="13" t="e">
        <f t="array" ref="Z175">IF(COUNTA($M$2:$M$120)&lt;ROW(M35),"",INDEX($Z$1:$Z$120,SMALL(IF($M$2:$M$120&lt;&gt;"",ROW($M$2:$M$120)),ROW(M35))))</f>
        <v>#NUM!</v>
      </c>
      <c r="AA175" s="13" t="e">
        <f t="array" ref="AA175">IF(COUNTA($M$2:$M$120)&lt;ROW(M35),"",INDEX($AA$1:$AA$120,SMALL(IF($M$2:$M$120&lt;&gt;"",ROW($M$2:$M$120)),ROW(M35))))</f>
        <v>#NUM!</v>
      </c>
      <c r="AB175" s="13" t="e">
        <f t="array" ref="AB175">IF(COUNTA($M$2:$M$120)&lt;ROW(M35),"",INDEX($AB$1:$AB$120,SMALL(IF($M$2:$M$120&lt;&gt;"",ROW($M$2:$M$120)),ROW(M35))))</f>
        <v>#NUM!</v>
      </c>
      <c r="AC175" s="13" t="e">
        <f t="array" ref="AC175">IF(COUNTA($M$2:$M$120)&lt;ROW(M35),"",INDEX($AC$1:$AC$120,SMALL(IF($M$2:$M$120&lt;&gt;"",ROW($M$2:$M$120)),ROW(M35))))</f>
        <v>#NUM!</v>
      </c>
      <c r="AD175" s="13" t="e">
        <f t="array" ref="AD175">IF(COUNTA($M$2:$M$120)&lt;ROW(M35),"",INDEX($AD$1:$AD$120,SMALL(IF($M$2:$M$120&lt;&gt;"",ROW($M$2:$M$120)),ROW(M35))))</f>
        <v>#NUM!</v>
      </c>
      <c r="AE175" s="13" t="e">
        <f t="array" ref="AE175">IF(COUNTA($M$2:$M$120)&lt;ROW(M35),"",INDEX($AE$1:$AE$120,SMALL(IF($M$2:$M$120&lt;&gt;"",ROW($M$2:$M$120)),ROW(M35))))</f>
        <v>#NUM!</v>
      </c>
      <c r="AF175" s="13" t="e">
        <f t="array" ref="AF175">IF(COUNTA($M$2:$M$120)&lt;ROW(M35),"",INDEX($AF$1:$AF$120,SMALL(IF($M$2:$M$120&lt;&gt;"",ROW($M$2:$M$120)),ROW(M35))))</f>
        <v>#NUM!</v>
      </c>
      <c r="AG175" s="13" t="e">
        <f t="array" ref="AG175">IF(COUNTA($M$2:$M$120)&lt;ROW(M35),"",INDEX($AG$1:$AG$120,SMALL(IF($M$2:$M$120&lt;&gt;"",ROW($M$2:$M$120)),ROW(M35))))</f>
        <v>#NUM!</v>
      </c>
      <c r="AH175" s="13" t="e">
        <f t="array" ref="AH175">IF(COUNTA($M$2:$M$120)&lt;ROW(M35),"",INDEX($AH$1:$AH$120,SMALL(IF($M$2:$M$120&lt;&gt;"",ROW($M$2:$M$120)),ROW(M35))))</f>
        <v>#NUM!</v>
      </c>
      <c r="AI175" s="13" t="e">
        <f t="array" ref="AI175">IF(COUNTA($M$2:$M$120)&lt;ROW(M35),"",INDEX($AI$1:$AI$120,SMALL(IF($M$2:$M$120&lt;&gt;"",ROW($M$2:$M$120)),ROW(M35))))</f>
        <v>#NUM!</v>
      </c>
      <c r="AJ175" s="13" t="e">
        <f t="array" ref="AJ175">IF(COUNTA($M$2:$M$120)&lt;ROW(M35),"",INDEX($AJ$1:$AJ$120,SMALL(IF($M$2:$M$120&lt;&gt;"",ROW($M$2:$M$120)),ROW(M35))))</f>
        <v>#NUM!</v>
      </c>
      <c r="AK175" s="13" t="e">
        <f t="array" ref="AK175">IF(COUNTA($M$2:$M$120)&lt;ROW(M35),"",INDEX($AK$1:$AK$120,SMALL(IF($M$2:$M$120&lt;&gt;"",ROW($M$2:$M$120)),ROW(M35))))</f>
        <v>#NUM!</v>
      </c>
      <c r="AL175" s="13" t="e">
        <f t="array" ref="AL175">IF(COUNTA($M$2:$M$120)&lt;ROW(M35),"",INDEX($AL$1:$AL$120,SMALL(IF($M$2:$M$120&lt;&gt;"",ROW($M$2:$M$120)),ROW(M35))))</f>
        <v>#NUM!</v>
      </c>
      <c r="AM175" s="13" t="e">
        <f t="array" ref="AM175">IF(COUNTA($M$2:$M$120)&lt;ROW(M35),"",INDEX($AM$1:$AM$120,SMALL(IF($M$2:$M$120&lt;&gt;"",ROW($M$2:$M$120)),ROW(M35))))</f>
        <v>#NUM!</v>
      </c>
      <c r="AN175" s="13" t="e">
        <f t="array" ref="AN175">IF(COUNTA($M$2:$M$120)&lt;ROW(M35),"",INDEX($AN$1:$AN$120,SMALL(IF($M$2:$M$120&lt;&gt;"",ROW($M$2:$M$120)),ROW(M35))))</f>
        <v>#NUM!</v>
      </c>
      <c r="AO175" s="13" t="e">
        <f t="array" ref="AO175">IF(COUNTA($M$2:$M$120)&lt;ROW(M35),"",INDEX($AO$1:$AO$120,SMALL(IF($M$2:$M$120&lt;&gt;"",ROW($M$2:$M$120)),ROW(M35))))</f>
        <v>#NUM!</v>
      </c>
      <c r="AP175" s="13" t="e">
        <f t="array" ref="AP175">IF(COUNTA($M$2:$M$120)&lt;ROW(M35),"",INDEX($AP$1:$AP$120,SMALL(IF($M$2:$M$120&lt;&gt;"",ROW($M$2:$M$120)),ROW(M35))))</f>
        <v>#NUM!</v>
      </c>
      <c r="AQ175" s="13" t="e">
        <f t="array" ref="AQ175">IF(COUNTA($M$2:$M$120)&lt;ROW(M35),"",INDEX($AQ$1:$AQ$120,SMALL(IF($M$2:$M$120&lt;&gt;"",ROW($M$2:$M$120)),ROW(M35))))</f>
        <v>#NUM!</v>
      </c>
      <c r="AR175" s="13" t="e">
        <f t="array" ref="AR175">IF(COUNTA($M$2:$M$120)&lt;ROW(M35),"",INDEX($AR$1:$AR$120,SMALL(IF($M$2:$M$120&lt;&gt;"",ROW($M$2:$M$120)),ROW(M35))))</f>
        <v>#NUM!</v>
      </c>
      <c r="AS175" s="13" t="e">
        <f t="array" ref="AS175">IF(COUNTA($M$2:$M$120)&lt;ROW(N35),"",INDEX($AS$1:$AS$120,SMALL(IF($M$2:$M$120&lt;&gt;"",ROW($M$2:$M$120)),ROW(N35))))</f>
        <v>#NUM!</v>
      </c>
    </row>
    <row r="176" spans="11:45" ht="12.75" customHeight="1" x14ac:dyDescent="0.15">
      <c r="K176" s="13" t="e">
        <f t="array" ref="K176">IF(COUNTA($M$2:$M$120)&lt;ROW(M36),"",INDEX($K$1:$K$120,SMALL(IF($M$2:$M$120&lt;&gt;"",ROW($M$2:$M$120)),ROW(M36))))</f>
        <v>#NUM!</v>
      </c>
      <c r="L176" s="13" t="e">
        <f t="array" ref="L176">IF(COUNTA($M$2:$M$120)&lt;ROW(M36),"",INDEX($L$1:$L$120,SMALL(IF($M$2:$M$120&lt;&gt;"",ROW($M$2:$M$120)),ROW(M36))))</f>
        <v>#NUM!</v>
      </c>
      <c r="M176" s="13" t="e">
        <f t="array" ref="M176">IF(COUNTA($M$2:$M$120)&lt;ROW(M36),"",INDEX($M$1:$M$120,SMALL(IF($M$2:$M$120&lt;&gt;"",ROW($M$2:$M$120)),ROW(M36))))</f>
        <v>#NUM!</v>
      </c>
      <c r="R176" s="13" t="e">
        <f t="array" ref="R176">IF(COUNTA($M$2:$M$120)&lt;ROW(M36),"",INDEX($R$1:$R$120,SMALL(IF($M$2:$M$120&lt;&gt;"",ROW($M$2:$M$120)),ROW(M36))))</f>
        <v>#NUM!</v>
      </c>
      <c r="S176" s="13" t="e">
        <f t="array" ref="S176">IF(COUNTA($M$2:$M$120)&lt;ROW(N36),"",INDEX($S$1:$S$120,SMALL(IF($M$2:$M$120&lt;&gt;"",ROW($M$2:$M$120)),ROW(N36))))</f>
        <v>#NUM!</v>
      </c>
      <c r="T176" s="13" t="e">
        <f t="array" ref="T176">IF(COUNTA($M$2:$M$120)&lt;ROW(M36),"",INDEX($T$1:$T$120,SMALL(IF($M$2:$M$120&lt;&gt;"",ROW($M$2:$M$120)),ROW(M36))))</f>
        <v>#NUM!</v>
      </c>
      <c r="U176" s="13" t="e">
        <f t="array" ref="U176">IF(COUNTA($M$2:$M$120)&lt;ROW(M36),"",INDEX($U$1:$U$120,SMALL(IF($M$2:$M$120&lt;&gt;"",ROW($M$2:$M$120)),ROW(M36))))</f>
        <v>#NUM!</v>
      </c>
      <c r="V176" s="13" t="e">
        <f t="array" ref="V176">IF(COUNTA($M$2:$M$120)&lt;ROW(M36),"",INDEX($V$1:$V$120,SMALL(IF($M$2:$M$120&lt;&gt;"",ROW($M$2:$M$120)),ROW(M36))))</f>
        <v>#NUM!</v>
      </c>
      <c r="W176" s="13" t="e">
        <f t="array" ref="W176">IF(COUNTA($M$2:$M$120)&lt;ROW(M36),"",INDEX($W$1:$W$120,SMALL(IF($M$2:$M$120&lt;&gt;"",ROW($M$2:$M$120)),ROW(M36))))</f>
        <v>#NUM!</v>
      </c>
      <c r="X176" s="13" t="e">
        <f t="array" ref="X176">IF(COUNTA($M$2:$M$120)&lt;ROW(M36),"",INDEX($X$1:$X$120,SMALL(IF($M$2:$M$120&lt;&gt;"",ROW($M$2:$M$120)),ROW(M36))))</f>
        <v>#NUM!</v>
      </c>
      <c r="Y176" s="13" t="e">
        <f t="array" ref="Y176">IF(COUNTA($M$2:$M$120)&lt;ROW(M36),"",INDEX($Y$1:$Y$120,SMALL(IF($M$2:$M$120&lt;&gt;"",ROW($M$2:$M$120)),ROW(M36))))</f>
        <v>#NUM!</v>
      </c>
      <c r="Z176" s="13" t="e">
        <f t="array" ref="Z176">IF(COUNTA($M$2:$M$120)&lt;ROW(M36),"",INDEX($Z$1:$Z$120,SMALL(IF($M$2:$M$120&lt;&gt;"",ROW($M$2:$M$120)),ROW(M36))))</f>
        <v>#NUM!</v>
      </c>
      <c r="AA176" s="13" t="e">
        <f t="array" ref="AA176">IF(COUNTA($M$2:$M$120)&lt;ROW(M36),"",INDEX($AA$1:$AA$120,SMALL(IF($M$2:$M$120&lt;&gt;"",ROW($M$2:$M$120)),ROW(M36))))</f>
        <v>#NUM!</v>
      </c>
      <c r="AB176" s="13" t="e">
        <f t="array" ref="AB176">IF(COUNTA($M$2:$M$120)&lt;ROW(M36),"",INDEX($AB$1:$AB$120,SMALL(IF($M$2:$M$120&lt;&gt;"",ROW($M$2:$M$120)),ROW(M36))))</f>
        <v>#NUM!</v>
      </c>
      <c r="AC176" s="13" t="e">
        <f t="array" ref="AC176">IF(COUNTA($M$2:$M$120)&lt;ROW(M36),"",INDEX($AC$1:$AC$120,SMALL(IF($M$2:$M$120&lt;&gt;"",ROW($M$2:$M$120)),ROW(M36))))</f>
        <v>#NUM!</v>
      </c>
      <c r="AD176" s="13" t="e">
        <f t="array" ref="AD176">IF(COUNTA($M$2:$M$120)&lt;ROW(M36),"",INDEX($AD$1:$AD$120,SMALL(IF($M$2:$M$120&lt;&gt;"",ROW($M$2:$M$120)),ROW(M36))))</f>
        <v>#NUM!</v>
      </c>
      <c r="AE176" s="13" t="e">
        <f t="array" ref="AE176">IF(COUNTA($M$2:$M$120)&lt;ROW(M36),"",INDEX($AE$1:$AE$120,SMALL(IF($M$2:$M$120&lt;&gt;"",ROW($M$2:$M$120)),ROW(M36))))</f>
        <v>#NUM!</v>
      </c>
      <c r="AF176" s="13" t="e">
        <f t="array" ref="AF176">IF(COUNTA($M$2:$M$120)&lt;ROW(M36),"",INDEX($AF$1:$AF$120,SMALL(IF($M$2:$M$120&lt;&gt;"",ROW($M$2:$M$120)),ROW(M36))))</f>
        <v>#NUM!</v>
      </c>
      <c r="AG176" s="13" t="e">
        <f t="array" ref="AG176">IF(COUNTA($M$2:$M$120)&lt;ROW(M36),"",INDEX($AG$1:$AG$120,SMALL(IF($M$2:$M$120&lt;&gt;"",ROW($M$2:$M$120)),ROW(M36))))</f>
        <v>#NUM!</v>
      </c>
      <c r="AH176" s="13" t="e">
        <f t="array" ref="AH176">IF(COUNTA($M$2:$M$120)&lt;ROW(M36),"",INDEX($AH$1:$AH$120,SMALL(IF($M$2:$M$120&lt;&gt;"",ROW($M$2:$M$120)),ROW(M36))))</f>
        <v>#NUM!</v>
      </c>
      <c r="AI176" s="13" t="e">
        <f t="array" ref="AI176">IF(COUNTA($M$2:$M$120)&lt;ROW(M36),"",INDEX($AI$1:$AI$120,SMALL(IF($M$2:$M$120&lt;&gt;"",ROW($M$2:$M$120)),ROW(M36))))</f>
        <v>#NUM!</v>
      </c>
      <c r="AJ176" s="13" t="e">
        <f t="array" ref="AJ176">IF(COUNTA($M$2:$M$120)&lt;ROW(M36),"",INDEX($AJ$1:$AJ$120,SMALL(IF($M$2:$M$120&lt;&gt;"",ROW($M$2:$M$120)),ROW(M36))))</f>
        <v>#NUM!</v>
      </c>
      <c r="AK176" s="13" t="e">
        <f t="array" ref="AK176">IF(COUNTA($M$2:$M$120)&lt;ROW(M36),"",INDEX($AK$1:$AK$120,SMALL(IF($M$2:$M$120&lt;&gt;"",ROW($M$2:$M$120)),ROW(M36))))</f>
        <v>#NUM!</v>
      </c>
      <c r="AL176" s="13" t="e">
        <f t="array" ref="AL176">IF(COUNTA($M$2:$M$120)&lt;ROW(M36),"",INDEX($AL$1:$AL$120,SMALL(IF($M$2:$M$120&lt;&gt;"",ROW($M$2:$M$120)),ROW(M36))))</f>
        <v>#NUM!</v>
      </c>
      <c r="AM176" s="13" t="e">
        <f t="array" ref="AM176">IF(COUNTA($M$2:$M$120)&lt;ROW(M36),"",INDEX($AM$1:$AM$120,SMALL(IF($M$2:$M$120&lt;&gt;"",ROW($M$2:$M$120)),ROW(M36))))</f>
        <v>#NUM!</v>
      </c>
      <c r="AN176" s="13" t="e">
        <f t="array" ref="AN176">IF(COUNTA($M$2:$M$120)&lt;ROW(M36),"",INDEX($AN$1:$AN$120,SMALL(IF($M$2:$M$120&lt;&gt;"",ROW($M$2:$M$120)),ROW(M36))))</f>
        <v>#NUM!</v>
      </c>
      <c r="AO176" s="13" t="e">
        <f t="array" ref="AO176">IF(COUNTA($M$2:$M$120)&lt;ROW(M36),"",INDEX($AO$1:$AO$120,SMALL(IF($M$2:$M$120&lt;&gt;"",ROW($M$2:$M$120)),ROW(M36))))</f>
        <v>#NUM!</v>
      </c>
      <c r="AP176" s="13" t="e">
        <f t="array" ref="AP176">IF(COUNTA($M$2:$M$120)&lt;ROW(M36),"",INDEX($AP$1:$AP$120,SMALL(IF($M$2:$M$120&lt;&gt;"",ROW($M$2:$M$120)),ROW(M36))))</f>
        <v>#NUM!</v>
      </c>
      <c r="AQ176" s="13" t="e">
        <f t="array" ref="AQ176">IF(COUNTA($M$2:$M$120)&lt;ROW(M36),"",INDEX($AQ$1:$AQ$120,SMALL(IF($M$2:$M$120&lt;&gt;"",ROW($M$2:$M$120)),ROW(M36))))</f>
        <v>#NUM!</v>
      </c>
      <c r="AR176" s="13" t="e">
        <f t="array" ref="AR176">IF(COUNTA($M$2:$M$120)&lt;ROW(M36),"",INDEX($AR$1:$AR$120,SMALL(IF($M$2:$M$120&lt;&gt;"",ROW($M$2:$M$120)),ROW(M36))))</f>
        <v>#NUM!</v>
      </c>
      <c r="AS176" s="13" t="e">
        <f t="array" ref="AS176">IF(COUNTA($M$2:$M$120)&lt;ROW(N36),"",INDEX($AS$1:$AS$120,SMALL(IF($M$2:$M$120&lt;&gt;"",ROW($M$2:$M$120)),ROW(N36))))</f>
        <v>#NUM!</v>
      </c>
    </row>
    <row r="179" spans="15:45" ht="12.75" customHeight="1" x14ac:dyDescent="0.15">
      <c r="O179" s="391" t="s">
        <v>703</v>
      </c>
      <c r="T179" s="13" t="str">
        <f>仕様書作成!CQ24</f>
        <v/>
      </c>
      <c r="U179" s="13" t="str">
        <f>仕様書作成!CR24</f>
        <v/>
      </c>
      <c r="V179" s="13" t="str">
        <f>仕様書作成!CS24</f>
        <v/>
      </c>
      <c r="W179" s="13" t="str">
        <f>仕様書作成!CT24</f>
        <v/>
      </c>
      <c r="X179" s="13" t="str">
        <f>仕様書作成!CU24</f>
        <v/>
      </c>
      <c r="Y179" s="13" t="str">
        <f>仕様書作成!CV24</f>
        <v/>
      </c>
      <c r="Z179" s="13" t="str">
        <f>仕様書作成!CW24</f>
        <v/>
      </c>
      <c r="AA179" s="13" t="str">
        <f>仕様書作成!CX24</f>
        <v/>
      </c>
      <c r="AB179" s="13" t="str">
        <f>仕様書作成!CY24</f>
        <v/>
      </c>
      <c r="AC179" s="13" t="str">
        <f>仕様書作成!CZ24</f>
        <v/>
      </c>
      <c r="AD179" s="13" t="str">
        <f>仕様書作成!DA24</f>
        <v/>
      </c>
      <c r="AE179" s="13" t="str">
        <f>仕様書作成!DB24</f>
        <v/>
      </c>
      <c r="AF179" s="13" t="str">
        <f>仕様書作成!DC24</f>
        <v/>
      </c>
      <c r="AG179" s="13" t="str">
        <f>仕様書作成!DD24</f>
        <v/>
      </c>
      <c r="AH179" s="13" t="str">
        <f>仕様書作成!DE24</f>
        <v/>
      </c>
      <c r="AI179" s="13" t="str">
        <f>仕様書作成!DF24</f>
        <v/>
      </c>
      <c r="AJ179" s="13" t="str">
        <f>仕様書作成!DG24</f>
        <v/>
      </c>
      <c r="AK179" s="13" t="str">
        <f>仕様書作成!DH24</f>
        <v/>
      </c>
      <c r="AL179" s="13" t="str">
        <f>仕様書作成!DI24</f>
        <v/>
      </c>
      <c r="AM179" s="13" t="str">
        <f>仕様書作成!DJ24</f>
        <v/>
      </c>
      <c r="AN179" s="13" t="str">
        <f>仕様書作成!DK24</f>
        <v/>
      </c>
      <c r="AO179" s="13" t="str">
        <f>仕様書作成!DL24</f>
        <v/>
      </c>
      <c r="AP179" s="13" t="str">
        <f>仕様書作成!DM24</f>
        <v/>
      </c>
      <c r="AQ179" s="13" t="str">
        <f>仕様書作成!DN24</f>
        <v/>
      </c>
    </row>
    <row r="180" spans="15:45" ht="12.75" customHeight="1" x14ac:dyDescent="0.15">
      <c r="O180" s="391" t="s">
        <v>294</v>
      </c>
      <c r="T180" s="13" t="str">
        <f>仕様書作成!CQ25</f>
        <v/>
      </c>
      <c r="U180" s="13" t="str">
        <f>仕様書作成!CR25</f>
        <v/>
      </c>
      <c r="V180" s="13" t="str">
        <f>仕様書作成!CS25</f>
        <v/>
      </c>
      <c r="W180" s="13" t="str">
        <f>仕様書作成!CT25</f>
        <v/>
      </c>
      <c r="X180" s="13" t="str">
        <f>仕様書作成!CU25</f>
        <v/>
      </c>
      <c r="Y180" s="13" t="str">
        <f>仕様書作成!CV25</f>
        <v/>
      </c>
      <c r="Z180" s="13" t="str">
        <f>仕様書作成!CW25</f>
        <v/>
      </c>
      <c r="AA180" s="13" t="str">
        <f>仕様書作成!CX25</f>
        <v/>
      </c>
      <c r="AB180" s="13" t="str">
        <f>仕様書作成!CY25</f>
        <v/>
      </c>
      <c r="AC180" s="13" t="str">
        <f>仕様書作成!CZ25</f>
        <v/>
      </c>
      <c r="AD180" s="13" t="str">
        <f>仕様書作成!DA25</f>
        <v/>
      </c>
      <c r="AE180" s="13" t="str">
        <f>仕様書作成!DB25</f>
        <v/>
      </c>
      <c r="AF180" s="13" t="str">
        <f>仕様書作成!DC25</f>
        <v/>
      </c>
      <c r="AG180" s="13" t="str">
        <f>仕様書作成!DD25</f>
        <v/>
      </c>
      <c r="AH180" s="13" t="str">
        <f>仕様書作成!DE25</f>
        <v/>
      </c>
      <c r="AI180" s="13" t="str">
        <f>仕様書作成!DF25</f>
        <v/>
      </c>
      <c r="AJ180" s="13" t="str">
        <f>仕様書作成!DG25</f>
        <v/>
      </c>
      <c r="AK180" s="13" t="str">
        <f>仕様書作成!DH25</f>
        <v/>
      </c>
      <c r="AL180" s="13" t="str">
        <f>仕様書作成!DI25</f>
        <v/>
      </c>
      <c r="AM180" s="13" t="str">
        <f>仕様書作成!DJ25</f>
        <v/>
      </c>
      <c r="AN180" s="13" t="str">
        <f>仕様書作成!DK25</f>
        <v/>
      </c>
      <c r="AO180" s="13" t="str">
        <f>仕様書作成!DL25</f>
        <v/>
      </c>
      <c r="AP180" s="13" t="str">
        <f>仕様書作成!DM25</f>
        <v/>
      </c>
      <c r="AQ180" s="13" t="str">
        <f>仕様書作成!DN25</f>
        <v/>
      </c>
    </row>
    <row r="181" spans="15:45" ht="12.75" customHeight="1" x14ac:dyDescent="0.15">
      <c r="O181" s="391" t="s">
        <v>295</v>
      </c>
      <c r="T181" s="13" t="str">
        <f>仕様書作成!CQ26</f>
        <v/>
      </c>
      <c r="U181" s="13" t="str">
        <f>仕様書作成!CR26</f>
        <v/>
      </c>
      <c r="V181" s="13" t="str">
        <f>仕様書作成!CS26</f>
        <v/>
      </c>
      <c r="W181" s="13" t="str">
        <f>仕様書作成!CT26</f>
        <v/>
      </c>
      <c r="X181" s="13" t="str">
        <f>仕様書作成!CU26</f>
        <v/>
      </c>
      <c r="Y181" s="13" t="str">
        <f>仕様書作成!CV26</f>
        <v/>
      </c>
      <c r="Z181" s="13" t="str">
        <f>仕様書作成!CW26</f>
        <v/>
      </c>
      <c r="AA181" s="13" t="str">
        <f>仕様書作成!CX26</f>
        <v/>
      </c>
      <c r="AB181" s="13" t="str">
        <f>仕様書作成!CY26</f>
        <v/>
      </c>
      <c r="AC181" s="13" t="str">
        <f>仕様書作成!CZ26</f>
        <v/>
      </c>
      <c r="AD181" s="13" t="str">
        <f>仕様書作成!DA26</f>
        <v/>
      </c>
      <c r="AE181" s="13" t="str">
        <f>仕様書作成!DB26</f>
        <v/>
      </c>
      <c r="AF181" s="13" t="str">
        <f>仕様書作成!DC26</f>
        <v/>
      </c>
      <c r="AG181" s="13" t="str">
        <f>仕様書作成!DD26</f>
        <v/>
      </c>
      <c r="AH181" s="13" t="str">
        <f>仕様書作成!DE26</f>
        <v/>
      </c>
      <c r="AI181" s="13" t="str">
        <f>仕様書作成!DF26</f>
        <v/>
      </c>
      <c r="AJ181" s="13" t="str">
        <f>仕様書作成!DG26</f>
        <v/>
      </c>
      <c r="AK181" s="13" t="str">
        <f>仕様書作成!DH26</f>
        <v/>
      </c>
      <c r="AL181" s="13" t="str">
        <f>仕様書作成!DI26</f>
        <v/>
      </c>
      <c r="AM181" s="13" t="str">
        <f>仕様書作成!DJ26</f>
        <v/>
      </c>
      <c r="AN181" s="13" t="str">
        <f>仕様書作成!DK26</f>
        <v/>
      </c>
      <c r="AO181" s="13" t="str">
        <f>仕様書作成!DL26</f>
        <v/>
      </c>
      <c r="AP181" s="13" t="str">
        <f>仕様書作成!DM26</f>
        <v/>
      </c>
      <c r="AQ181" s="13" t="str">
        <f>仕様書作成!DN26</f>
        <v/>
      </c>
    </row>
    <row r="182" spans="15:45" ht="12.75" customHeight="1" x14ac:dyDescent="0.15">
      <c r="O182" s="392" t="s">
        <v>704</v>
      </c>
      <c r="T182" s="13" t="str">
        <f>仕様書作成!CQ28</f>
        <v/>
      </c>
      <c r="U182" s="13" t="str">
        <f>仕様書作成!CR28</f>
        <v/>
      </c>
      <c r="V182" s="13" t="str">
        <f>仕様書作成!CS28</f>
        <v/>
      </c>
      <c r="W182" s="13" t="str">
        <f>仕様書作成!CT28</f>
        <v/>
      </c>
      <c r="X182" s="13" t="str">
        <f>仕様書作成!CU28</f>
        <v/>
      </c>
      <c r="Y182" s="13" t="str">
        <f>仕様書作成!CV28</f>
        <v/>
      </c>
      <c r="Z182" s="13" t="str">
        <f>仕様書作成!CW28</f>
        <v/>
      </c>
      <c r="AA182" s="13" t="str">
        <f>仕様書作成!CX28</f>
        <v/>
      </c>
      <c r="AB182" s="13" t="str">
        <f>仕様書作成!CY28</f>
        <v/>
      </c>
      <c r="AC182" s="13" t="str">
        <f>仕様書作成!CZ28</f>
        <v/>
      </c>
      <c r="AD182" s="13" t="str">
        <f>仕様書作成!DA28</f>
        <v/>
      </c>
      <c r="AE182" s="13" t="str">
        <f>仕様書作成!DB28</f>
        <v/>
      </c>
      <c r="AF182" s="13" t="str">
        <f>仕様書作成!DC28</f>
        <v/>
      </c>
      <c r="AG182" s="13" t="str">
        <f>仕様書作成!DD28</f>
        <v/>
      </c>
      <c r="AH182" s="13" t="str">
        <f>仕様書作成!DE28</f>
        <v/>
      </c>
      <c r="AI182" s="13" t="str">
        <f>仕様書作成!DF28</f>
        <v/>
      </c>
      <c r="AJ182" s="13" t="str">
        <f>仕様書作成!DG28</f>
        <v/>
      </c>
      <c r="AK182" s="13" t="str">
        <f>仕様書作成!DH28</f>
        <v/>
      </c>
      <c r="AL182" s="13" t="str">
        <f>仕様書作成!DI28</f>
        <v/>
      </c>
      <c r="AM182" s="13" t="str">
        <f>仕様書作成!DJ28</f>
        <v/>
      </c>
      <c r="AN182" s="13" t="str">
        <f>仕様書作成!DK28</f>
        <v/>
      </c>
      <c r="AO182" s="13" t="str">
        <f>仕様書作成!DL28</f>
        <v/>
      </c>
      <c r="AP182" s="13" t="str">
        <f>仕様書作成!DM28</f>
        <v/>
      </c>
      <c r="AQ182" s="13" t="str">
        <f>仕様書作成!DN28</f>
        <v/>
      </c>
    </row>
    <row r="183" spans="15:45" ht="12.75" customHeight="1" x14ac:dyDescent="0.15">
      <c r="O183" s="392" t="s">
        <v>296</v>
      </c>
      <c r="T183" s="13" t="str">
        <f>仕様書作成!CQ29</f>
        <v/>
      </c>
      <c r="U183" s="13" t="str">
        <f>仕様書作成!CR29</f>
        <v/>
      </c>
      <c r="V183" s="13" t="str">
        <f>仕様書作成!CS29</f>
        <v/>
      </c>
      <c r="W183" s="13" t="str">
        <f>仕様書作成!CT29</f>
        <v/>
      </c>
      <c r="X183" s="13" t="str">
        <f>仕様書作成!CU29</f>
        <v/>
      </c>
      <c r="Y183" s="13" t="str">
        <f>仕様書作成!CV29</f>
        <v/>
      </c>
      <c r="Z183" s="13" t="str">
        <f>仕様書作成!CW29</f>
        <v/>
      </c>
      <c r="AA183" s="13" t="str">
        <f>仕様書作成!CX29</f>
        <v/>
      </c>
      <c r="AB183" s="13" t="str">
        <f>仕様書作成!CY29</f>
        <v/>
      </c>
      <c r="AC183" s="13" t="str">
        <f>仕様書作成!CZ29</f>
        <v/>
      </c>
      <c r="AD183" s="13" t="str">
        <f>仕様書作成!DA29</f>
        <v/>
      </c>
      <c r="AE183" s="13" t="str">
        <f>仕様書作成!DB29</f>
        <v/>
      </c>
      <c r="AF183" s="13" t="str">
        <f>仕様書作成!DC29</f>
        <v/>
      </c>
      <c r="AG183" s="13" t="str">
        <f>仕様書作成!DD29</f>
        <v/>
      </c>
      <c r="AH183" s="13" t="str">
        <f>仕様書作成!DE29</f>
        <v/>
      </c>
      <c r="AI183" s="13" t="str">
        <f>仕様書作成!DF29</f>
        <v/>
      </c>
      <c r="AJ183" s="13" t="str">
        <f>仕様書作成!DG29</f>
        <v/>
      </c>
      <c r="AK183" s="13" t="str">
        <f>仕様書作成!DH29</f>
        <v/>
      </c>
      <c r="AL183" s="13" t="str">
        <f>仕様書作成!DI29</f>
        <v/>
      </c>
      <c r="AM183" s="13" t="str">
        <f>仕様書作成!DJ29</f>
        <v/>
      </c>
      <c r="AN183" s="13" t="str">
        <f>仕様書作成!DK29</f>
        <v/>
      </c>
      <c r="AO183" s="13" t="str">
        <f>仕様書作成!DL29</f>
        <v/>
      </c>
      <c r="AP183" s="13" t="str">
        <f>仕様書作成!DM29</f>
        <v/>
      </c>
      <c r="AQ183" s="13" t="str">
        <f>仕様書作成!DN29</f>
        <v/>
      </c>
    </row>
    <row r="184" spans="15:45" ht="12.75" customHeight="1" x14ac:dyDescent="0.15">
      <c r="O184" s="392" t="s">
        <v>297</v>
      </c>
      <c r="T184" s="13" t="str">
        <f>仕様書作成!CQ30</f>
        <v/>
      </c>
      <c r="U184" s="13" t="str">
        <f>仕様書作成!CR30</f>
        <v/>
      </c>
      <c r="V184" s="13" t="str">
        <f>仕様書作成!CS30</f>
        <v/>
      </c>
      <c r="W184" s="13" t="str">
        <f>仕様書作成!CT30</f>
        <v/>
      </c>
      <c r="X184" s="13" t="str">
        <f>仕様書作成!CU30</f>
        <v/>
      </c>
      <c r="Y184" s="13" t="str">
        <f>仕様書作成!CV30</f>
        <v/>
      </c>
      <c r="Z184" s="13" t="str">
        <f>仕様書作成!CW30</f>
        <v/>
      </c>
      <c r="AA184" s="13" t="str">
        <f>仕様書作成!CX30</f>
        <v/>
      </c>
      <c r="AB184" s="13" t="str">
        <f>仕様書作成!CY30</f>
        <v/>
      </c>
      <c r="AC184" s="13" t="str">
        <f>仕様書作成!CZ30</f>
        <v/>
      </c>
      <c r="AD184" s="13" t="str">
        <f>仕様書作成!DA30</f>
        <v/>
      </c>
      <c r="AE184" s="13" t="str">
        <f>仕様書作成!DB30</f>
        <v/>
      </c>
      <c r="AF184" s="13" t="str">
        <f>仕様書作成!DC30</f>
        <v/>
      </c>
      <c r="AG184" s="13" t="str">
        <f>仕様書作成!DD30</f>
        <v/>
      </c>
      <c r="AH184" s="13" t="str">
        <f>仕様書作成!DE30</f>
        <v/>
      </c>
      <c r="AI184" s="13" t="str">
        <f>仕様書作成!DF30</f>
        <v/>
      </c>
      <c r="AJ184" s="13" t="str">
        <f>仕様書作成!DG30</f>
        <v/>
      </c>
      <c r="AK184" s="13" t="str">
        <f>仕様書作成!DH30</f>
        <v/>
      </c>
      <c r="AL184" s="13" t="str">
        <f>仕様書作成!DI30</f>
        <v/>
      </c>
      <c r="AM184" s="13" t="str">
        <f>仕様書作成!DJ30</f>
        <v/>
      </c>
      <c r="AN184" s="13" t="str">
        <f>仕様書作成!DK30</f>
        <v/>
      </c>
      <c r="AO184" s="13" t="str">
        <f>仕様書作成!DL30</f>
        <v/>
      </c>
      <c r="AP184" s="13" t="str">
        <f>仕様書作成!DM30</f>
        <v/>
      </c>
      <c r="AQ184" s="13" t="str">
        <f>仕様書作成!DN30</f>
        <v/>
      </c>
    </row>
    <row r="185" spans="15:45" ht="12.75" customHeight="1" x14ac:dyDescent="0.15">
      <c r="O185" s="13" t="s">
        <v>705</v>
      </c>
      <c r="T185" s="13" t="str">
        <f>仕様書作成!CQ31</f>
        <v/>
      </c>
      <c r="U185" s="13" t="str">
        <f>仕様書作成!CR31</f>
        <v/>
      </c>
      <c r="V185" s="13" t="str">
        <f>仕様書作成!CS31</f>
        <v/>
      </c>
      <c r="W185" s="13" t="str">
        <f>仕様書作成!CT31</f>
        <v/>
      </c>
      <c r="X185" s="13" t="str">
        <f>仕様書作成!CU31</f>
        <v/>
      </c>
      <c r="Y185" s="13" t="str">
        <f>仕様書作成!CV31</f>
        <v/>
      </c>
      <c r="Z185" s="13" t="str">
        <f>仕様書作成!CW31</f>
        <v/>
      </c>
      <c r="AA185" s="13" t="str">
        <f>仕様書作成!CX31</f>
        <v/>
      </c>
      <c r="AB185" s="13" t="str">
        <f>仕様書作成!CY31</f>
        <v/>
      </c>
      <c r="AC185" s="13" t="str">
        <f>仕様書作成!CZ31</f>
        <v/>
      </c>
      <c r="AD185" s="13" t="str">
        <f>仕様書作成!DA31</f>
        <v/>
      </c>
      <c r="AE185" s="13" t="str">
        <f>仕様書作成!DB31</f>
        <v/>
      </c>
      <c r="AF185" s="13" t="str">
        <f>仕様書作成!DC31</f>
        <v/>
      </c>
      <c r="AG185" s="13" t="str">
        <f>仕様書作成!DD31</f>
        <v/>
      </c>
      <c r="AH185" s="13" t="str">
        <f>仕様書作成!DE31</f>
        <v/>
      </c>
      <c r="AI185" s="13" t="str">
        <f>仕様書作成!DF31</f>
        <v/>
      </c>
      <c r="AJ185" s="13" t="str">
        <f>仕様書作成!DG31</f>
        <v/>
      </c>
      <c r="AK185" s="13" t="str">
        <f>仕様書作成!DH31</f>
        <v/>
      </c>
      <c r="AL185" s="13" t="str">
        <f>仕様書作成!DI31</f>
        <v/>
      </c>
      <c r="AM185" s="13" t="str">
        <f>仕様書作成!DJ31</f>
        <v/>
      </c>
      <c r="AN185" s="13" t="str">
        <f>仕様書作成!DK31</f>
        <v/>
      </c>
      <c r="AO185" s="13" t="str">
        <f>仕様書作成!DL31</f>
        <v/>
      </c>
      <c r="AP185" s="13" t="str">
        <f>仕様書作成!DM31</f>
        <v/>
      </c>
      <c r="AQ185" s="13" t="str">
        <f>仕様書作成!DN31</f>
        <v/>
      </c>
    </row>
    <row r="186" spans="15:45" ht="12.75" customHeight="1" x14ac:dyDescent="0.15">
      <c r="O186" s="13" t="s">
        <v>706</v>
      </c>
      <c r="T186" s="13" t="str">
        <f>仕様書作成!CQ14</f>
        <v/>
      </c>
      <c r="U186" s="13" t="str">
        <f>仕様書作成!CR14</f>
        <v/>
      </c>
      <c r="V186" s="13" t="str">
        <f>仕様書作成!CS14</f>
        <v/>
      </c>
      <c r="W186" s="13" t="str">
        <f>仕様書作成!CT14</f>
        <v/>
      </c>
      <c r="X186" s="13" t="str">
        <f>仕様書作成!CU14</f>
        <v/>
      </c>
      <c r="Y186" s="13" t="str">
        <f>仕様書作成!CV14</f>
        <v/>
      </c>
      <c r="Z186" s="13" t="str">
        <f>仕様書作成!CW14</f>
        <v/>
      </c>
      <c r="AA186" s="13" t="str">
        <f>仕様書作成!CX14</f>
        <v/>
      </c>
      <c r="AB186" s="13" t="str">
        <f>仕様書作成!CY14</f>
        <v/>
      </c>
      <c r="AC186" s="13" t="str">
        <f>仕様書作成!CZ14</f>
        <v/>
      </c>
      <c r="AD186" s="13" t="str">
        <f>仕様書作成!DA14</f>
        <v/>
      </c>
      <c r="AE186" s="13" t="str">
        <f>仕様書作成!DB14</f>
        <v/>
      </c>
      <c r="AF186" s="13" t="str">
        <f>仕様書作成!DC14</f>
        <v/>
      </c>
      <c r="AG186" s="13" t="str">
        <f>仕様書作成!DD14</f>
        <v/>
      </c>
      <c r="AH186" s="13" t="str">
        <f>仕様書作成!DE14</f>
        <v/>
      </c>
      <c r="AI186" s="13" t="str">
        <f>仕様書作成!DF14</f>
        <v/>
      </c>
      <c r="AJ186" s="13" t="str">
        <f>仕様書作成!DG14</f>
        <v/>
      </c>
      <c r="AK186" s="13" t="str">
        <f>仕様書作成!DH14</f>
        <v/>
      </c>
      <c r="AL186" s="13" t="str">
        <f>仕様書作成!DI14</f>
        <v/>
      </c>
      <c r="AM186" s="13" t="str">
        <f>仕様書作成!DJ14</f>
        <v/>
      </c>
      <c r="AN186" s="13" t="str">
        <f>仕様書作成!DK14</f>
        <v/>
      </c>
      <c r="AO186" s="13" t="str">
        <f>仕様書作成!DL14</f>
        <v/>
      </c>
      <c r="AP186" s="13" t="str">
        <f>仕様書作成!DM14</f>
        <v/>
      </c>
      <c r="AQ186" s="13" t="str">
        <f>仕様書作成!DN14</f>
        <v/>
      </c>
      <c r="AR186" s="13">
        <f>仕様書作成!DO14</f>
        <v>0</v>
      </c>
      <c r="AS186" s="13">
        <f>仕様書作成!DP14</f>
        <v>0</v>
      </c>
    </row>
    <row r="192" spans="15:45" ht="12.75" customHeight="1" x14ac:dyDescent="0.15">
      <c r="O192" s="13" t="s">
        <v>707</v>
      </c>
      <c r="T192" s="13" t="str">
        <f>IF(仕様書作成!K54="","","O")</f>
        <v/>
      </c>
      <c r="U192" s="13" t="str">
        <f>IF(仕様書作成!L54="","","O")</f>
        <v/>
      </c>
      <c r="V192" s="13" t="str">
        <f>IF(仕様書作成!M54="","","O")</f>
        <v/>
      </c>
      <c r="W192" s="13" t="str">
        <f>IF(仕様書作成!N54="","","O")</f>
        <v/>
      </c>
      <c r="X192" s="13" t="str">
        <f>IF(仕様書作成!O54="","","O")</f>
        <v/>
      </c>
      <c r="Y192" s="13" t="str">
        <f>IF(仕様書作成!P54="","","O")</f>
        <v/>
      </c>
      <c r="Z192" s="13" t="str">
        <f>IF(仕様書作成!Q54="","","O")</f>
        <v/>
      </c>
      <c r="AA192" s="13" t="str">
        <f>IF(仕様書作成!R54="","","O")</f>
        <v/>
      </c>
      <c r="AB192" s="13" t="str">
        <f>IF(仕様書作成!S54="","","O")</f>
        <v/>
      </c>
      <c r="AC192" s="13" t="str">
        <f>IF(仕様書作成!T54="","","O")</f>
        <v/>
      </c>
      <c r="AD192" s="13" t="str">
        <f>IF(仕様書作成!U54="","","O")</f>
        <v/>
      </c>
      <c r="AE192" s="13" t="str">
        <f>IF(仕様書作成!V54="","","O")</f>
        <v/>
      </c>
      <c r="AF192" s="13" t="str">
        <f>IF(仕様書作成!W54="","","O")</f>
        <v/>
      </c>
      <c r="AG192" s="13" t="str">
        <f>IF(仕様書作成!X54="","","O")</f>
        <v/>
      </c>
      <c r="AH192" s="13" t="str">
        <f>IF(仕様書作成!Y54="","","O")</f>
        <v/>
      </c>
      <c r="AI192" s="13" t="str">
        <f>IF(仕様書作成!Z54="","","O")</f>
        <v/>
      </c>
      <c r="AJ192" s="13" t="str">
        <f>IF(仕様書作成!AA54="","","O")</f>
        <v/>
      </c>
      <c r="AK192" s="13" t="str">
        <f>IF(仕様書作成!AB54="","","O")</f>
        <v/>
      </c>
      <c r="AL192" s="13" t="str">
        <f>IF(仕様書作成!AC54="","","O")</f>
        <v/>
      </c>
      <c r="AM192" s="13" t="str">
        <f>IF(仕様書作成!AD54="","","O")</f>
        <v/>
      </c>
      <c r="AN192" s="13" t="str">
        <f>IF(仕様書作成!AE54="","","O")</f>
        <v/>
      </c>
      <c r="AO192" s="13" t="str">
        <f>IF(仕様書作成!AF54="","","O")</f>
        <v/>
      </c>
      <c r="AP192" s="13" t="str">
        <f>IF(仕様書作成!AG54="","","O")</f>
        <v/>
      </c>
      <c r="AQ192" s="13" t="str">
        <f>IF(仕様書作成!AH54="","","O")</f>
        <v/>
      </c>
    </row>
    <row r="193" spans="15:45" ht="12.75" customHeight="1" x14ac:dyDescent="0.15">
      <c r="O193" s="13" t="s">
        <v>18</v>
      </c>
      <c r="T193" s="13" t="str">
        <f>IF(仕様書作成!K56="","","O")</f>
        <v/>
      </c>
      <c r="U193" s="13" t="str">
        <f>IF(仕様書作成!L56="","","O")</f>
        <v/>
      </c>
      <c r="V193" s="13" t="str">
        <f>IF(仕様書作成!M56="","","O")</f>
        <v/>
      </c>
      <c r="W193" s="13" t="str">
        <f>IF(仕様書作成!N56="","","O")</f>
        <v/>
      </c>
      <c r="X193" s="13" t="str">
        <f>IF(仕様書作成!O56="","","O")</f>
        <v/>
      </c>
      <c r="Y193" s="13" t="str">
        <f>IF(仕様書作成!P56="","","O")</f>
        <v/>
      </c>
      <c r="Z193" s="13" t="str">
        <f>IF(仕様書作成!Q56="","","O")</f>
        <v/>
      </c>
      <c r="AA193" s="13" t="str">
        <f>IF(仕様書作成!R56="","","O")</f>
        <v/>
      </c>
      <c r="AB193" s="13" t="str">
        <f>IF(仕様書作成!S56="","","O")</f>
        <v/>
      </c>
      <c r="AC193" s="13" t="str">
        <f>IF(仕様書作成!T56="","","O")</f>
        <v/>
      </c>
      <c r="AD193" s="13" t="str">
        <f>IF(仕様書作成!U56="","","O")</f>
        <v/>
      </c>
      <c r="AE193" s="13" t="str">
        <f>IF(仕様書作成!V56="","","O")</f>
        <v/>
      </c>
      <c r="AF193" s="13" t="str">
        <f>IF(仕様書作成!W56="","","O")</f>
        <v/>
      </c>
      <c r="AG193" s="13" t="str">
        <f>IF(仕様書作成!X56="","","O")</f>
        <v/>
      </c>
      <c r="AH193" s="13" t="str">
        <f>IF(仕様書作成!Y56="","","O")</f>
        <v/>
      </c>
      <c r="AI193" s="13" t="str">
        <f>IF(仕様書作成!Z56="","","O")</f>
        <v/>
      </c>
      <c r="AJ193" s="13" t="str">
        <f>IF(仕様書作成!AA56="","","O")</f>
        <v/>
      </c>
      <c r="AK193" s="13" t="str">
        <f>IF(仕様書作成!AB56="","","O")</f>
        <v/>
      </c>
      <c r="AL193" s="13" t="str">
        <f>IF(仕様書作成!AC56="","","O")</f>
        <v/>
      </c>
      <c r="AM193" s="13" t="str">
        <f>IF(仕様書作成!AD56="","","O")</f>
        <v/>
      </c>
      <c r="AN193" s="13" t="str">
        <f>IF(仕様書作成!AE56="","","O")</f>
        <v/>
      </c>
      <c r="AO193" s="13" t="str">
        <f>IF(仕様書作成!AF56="","","O")</f>
        <v/>
      </c>
      <c r="AP193" s="13" t="str">
        <f>IF(仕様書作成!AG56="","","O")</f>
        <v/>
      </c>
      <c r="AQ193" s="13" t="str">
        <f>IF(仕様書作成!AH56="","","O")</f>
        <v/>
      </c>
    </row>
    <row r="194" spans="15:45" ht="12.75" customHeight="1" x14ac:dyDescent="0.15">
      <c r="O194" s="13" t="s">
        <v>412</v>
      </c>
      <c r="T194" s="13" t="str">
        <f>IF(仕様書作成!K66="","","O")</f>
        <v/>
      </c>
      <c r="U194" s="13" t="str">
        <f>IF(仕様書作成!L66="","","O")</f>
        <v/>
      </c>
      <c r="V194" s="13" t="str">
        <f>IF(仕様書作成!M66="","","O")</f>
        <v/>
      </c>
      <c r="W194" s="13" t="str">
        <f>IF(仕様書作成!N66="","","O")</f>
        <v/>
      </c>
      <c r="X194" s="13" t="str">
        <f>IF(仕様書作成!O66="","","O")</f>
        <v/>
      </c>
      <c r="Y194" s="13" t="str">
        <f>IF(仕様書作成!P66="","","O")</f>
        <v/>
      </c>
      <c r="Z194" s="13" t="str">
        <f>IF(仕様書作成!Q66="","","O")</f>
        <v/>
      </c>
      <c r="AA194" s="13" t="str">
        <f>IF(仕様書作成!R66="","","O")</f>
        <v/>
      </c>
      <c r="AB194" s="13" t="str">
        <f>IF(仕様書作成!S66="","","O")</f>
        <v/>
      </c>
      <c r="AC194" s="13" t="str">
        <f>IF(仕様書作成!T66="","","O")</f>
        <v/>
      </c>
      <c r="AD194" s="13" t="str">
        <f>IF(仕様書作成!U66="","","O")</f>
        <v/>
      </c>
      <c r="AE194" s="13" t="str">
        <f>IF(仕様書作成!V66="","","O")</f>
        <v/>
      </c>
      <c r="AF194" s="13" t="str">
        <f>IF(仕様書作成!W66="","","O")</f>
        <v/>
      </c>
      <c r="AG194" s="13" t="str">
        <f>IF(仕様書作成!X66="","","O")</f>
        <v/>
      </c>
      <c r="AH194" s="13" t="str">
        <f>IF(仕様書作成!Y66="","","O")</f>
        <v/>
      </c>
      <c r="AI194" s="13" t="str">
        <f>IF(仕様書作成!Z66="","","O")</f>
        <v/>
      </c>
      <c r="AJ194" s="13" t="str">
        <f>IF(仕様書作成!AA66="","","O")</f>
        <v/>
      </c>
      <c r="AK194" s="13" t="str">
        <f>IF(仕様書作成!AB66="","","O")</f>
        <v/>
      </c>
      <c r="AL194" s="13" t="str">
        <f>IF(仕様書作成!AC66="","","O")</f>
        <v/>
      </c>
      <c r="AM194" s="13" t="str">
        <f>IF(仕様書作成!AD66="","","O")</f>
        <v/>
      </c>
      <c r="AN194" s="13" t="str">
        <f>IF(仕様書作成!AE66="","","O")</f>
        <v/>
      </c>
      <c r="AO194" s="13" t="str">
        <f>IF(仕様書作成!AF66="","","O")</f>
        <v/>
      </c>
      <c r="AP194" s="13" t="str">
        <f>IF(仕様書作成!AG66="","","O")</f>
        <v/>
      </c>
      <c r="AQ194" s="13" t="str">
        <f>IF(仕様書作成!AH66="","","O")</f>
        <v/>
      </c>
    </row>
    <row r="195" spans="15:45" ht="12.75" customHeight="1" x14ac:dyDescent="0.15">
      <c r="O195" s="13" t="s">
        <v>588</v>
      </c>
      <c r="T195" s="13" t="str">
        <f>IF(仕様書作成!K67="→","&gt;","")</f>
        <v/>
      </c>
      <c r="U195" s="13" t="str">
        <f>IF(仕様書作成!L67="→","&gt;","")</f>
        <v/>
      </c>
      <c r="V195" s="13" t="str">
        <f>IF(仕様書作成!M67="→","&gt;","")</f>
        <v/>
      </c>
      <c r="W195" s="13" t="str">
        <f>IF(仕様書作成!N67="→","&gt;","")</f>
        <v/>
      </c>
      <c r="X195" s="13" t="str">
        <f>IF(仕様書作成!O67="→","&gt;","")</f>
        <v/>
      </c>
      <c r="Y195" s="13" t="str">
        <f>IF(仕様書作成!P67="→","&gt;","")</f>
        <v/>
      </c>
      <c r="Z195" s="13" t="str">
        <f>IF(仕様書作成!Q67="→","&gt;","")</f>
        <v/>
      </c>
      <c r="AA195" s="13" t="str">
        <f>IF(仕様書作成!R67="→","&gt;","")</f>
        <v/>
      </c>
      <c r="AB195" s="13" t="str">
        <f>IF(仕様書作成!S67="→","&gt;","")</f>
        <v/>
      </c>
      <c r="AC195" s="13" t="str">
        <f>IF(仕様書作成!T67="→","&gt;","")</f>
        <v/>
      </c>
      <c r="AD195" s="13" t="str">
        <f>IF(仕様書作成!U67="→","&gt;","")</f>
        <v/>
      </c>
      <c r="AE195" s="13" t="str">
        <f>IF(仕様書作成!V67="→","&gt;","")</f>
        <v/>
      </c>
      <c r="AF195" s="13" t="str">
        <f>IF(仕様書作成!W67="→","&gt;","")</f>
        <v/>
      </c>
      <c r="AG195" s="13" t="str">
        <f>IF(仕様書作成!X67="→","&gt;","")</f>
        <v/>
      </c>
      <c r="AH195" s="13" t="str">
        <f>IF(仕様書作成!Y67="→","&gt;","")</f>
        <v/>
      </c>
      <c r="AI195" s="13" t="str">
        <f>IF(仕様書作成!Z67="→","&gt;","")</f>
        <v/>
      </c>
      <c r="AJ195" s="13" t="str">
        <f>IF(仕様書作成!AA67="→","&gt;","")</f>
        <v/>
      </c>
      <c r="AK195" s="13" t="str">
        <f>IF(仕様書作成!AB67="→","&gt;","")</f>
        <v/>
      </c>
      <c r="AL195" s="13" t="str">
        <f>IF(仕様書作成!AC67="→","&gt;","")</f>
        <v/>
      </c>
      <c r="AM195" s="13" t="str">
        <f>IF(仕様書作成!AD67="→","&gt;","")</f>
        <v/>
      </c>
      <c r="AN195" s="13" t="str">
        <f>IF(仕様書作成!AE67="→","&gt;","")</f>
        <v/>
      </c>
      <c r="AO195" s="13" t="str">
        <f>IF(仕様書作成!AF67="→","&gt;","")</f>
        <v/>
      </c>
      <c r="AP195" s="13" t="str">
        <f>IF(仕様書作成!AG67="→","&gt;","")</f>
        <v/>
      </c>
    </row>
    <row r="196" spans="15:45" ht="12.75" customHeight="1" x14ac:dyDescent="0.15">
      <c r="O196" s="13" t="s">
        <v>594</v>
      </c>
      <c r="T196" s="13" t="str">
        <f>IF(仕様書作成!K68="→","&gt;","")</f>
        <v/>
      </c>
      <c r="U196" s="13" t="str">
        <f>IF(仕様書作成!L68="→","&gt;","")</f>
        <v/>
      </c>
      <c r="V196" s="13" t="str">
        <f>IF(仕様書作成!M68="→","&gt;","")</f>
        <v/>
      </c>
      <c r="W196" s="13" t="str">
        <f>IF(仕様書作成!N68="→","&gt;","")</f>
        <v/>
      </c>
      <c r="X196" s="13" t="str">
        <f>IF(仕様書作成!O68="→","&gt;","")</f>
        <v/>
      </c>
      <c r="Y196" s="13" t="str">
        <f>IF(仕様書作成!P68="→","&gt;","")</f>
        <v/>
      </c>
      <c r="Z196" s="13" t="str">
        <f>IF(仕様書作成!Q68="→","&gt;","")</f>
        <v/>
      </c>
      <c r="AA196" s="13" t="str">
        <f>IF(仕様書作成!R68="→","&gt;","")</f>
        <v/>
      </c>
      <c r="AB196" s="13" t="str">
        <f>IF(仕様書作成!S68="→","&gt;","")</f>
        <v/>
      </c>
      <c r="AC196" s="13" t="str">
        <f>IF(仕様書作成!T68="→","&gt;","")</f>
        <v/>
      </c>
      <c r="AD196" s="13" t="str">
        <f>IF(仕様書作成!U68="→","&gt;","")</f>
        <v/>
      </c>
      <c r="AE196" s="13" t="str">
        <f>IF(仕様書作成!V68="→","&gt;","")</f>
        <v/>
      </c>
      <c r="AF196" s="13" t="str">
        <f>IF(仕様書作成!W68="→","&gt;","")</f>
        <v/>
      </c>
      <c r="AG196" s="13" t="str">
        <f>IF(仕様書作成!X68="→","&gt;","")</f>
        <v/>
      </c>
      <c r="AH196" s="13" t="str">
        <f>IF(仕様書作成!Y68="→","&gt;","")</f>
        <v/>
      </c>
      <c r="AI196" s="13" t="str">
        <f>IF(仕様書作成!Z68="→","&gt;","")</f>
        <v/>
      </c>
      <c r="AJ196" s="13" t="str">
        <f>IF(仕様書作成!AA68="→","&gt;","")</f>
        <v/>
      </c>
      <c r="AK196" s="13" t="str">
        <f>IF(仕様書作成!AB68="→","&gt;","")</f>
        <v/>
      </c>
      <c r="AL196" s="13" t="str">
        <f>IF(仕様書作成!AC68="→","&gt;","")</f>
        <v/>
      </c>
      <c r="AM196" s="13" t="str">
        <f>IF(仕様書作成!AD68="→","&gt;","")</f>
        <v/>
      </c>
      <c r="AN196" s="13" t="str">
        <f>IF(仕様書作成!AE68="→","&gt;","")</f>
        <v/>
      </c>
      <c r="AO196" s="13" t="str">
        <f>IF(仕様書作成!AF68="→","&gt;","")</f>
        <v/>
      </c>
      <c r="AP196" s="13" t="str">
        <f>IF(仕様書作成!AG68="→","&gt;","")</f>
        <v/>
      </c>
    </row>
    <row r="197" spans="15:45" ht="12.75" customHeight="1" x14ac:dyDescent="0.15">
      <c r="O197" s="13" t="s">
        <v>685</v>
      </c>
      <c r="T197" s="13" t="str">
        <f>IF(仕様書作成!K35="","",仕様書作成!K35)</f>
        <v/>
      </c>
      <c r="U197" s="13" t="str">
        <f>IF(仕様書作成!L35="","",仕様書作成!L35)</f>
        <v/>
      </c>
      <c r="V197" s="13" t="str">
        <f>IF(仕様書作成!M35="","",仕様書作成!M35)</f>
        <v/>
      </c>
      <c r="W197" s="13" t="str">
        <f>IF(仕様書作成!N35="","",仕様書作成!N35)</f>
        <v/>
      </c>
      <c r="X197" s="13" t="str">
        <f>IF(仕様書作成!O35="","",仕様書作成!O35)</f>
        <v/>
      </c>
      <c r="Y197" s="13" t="str">
        <f>IF(仕様書作成!P35="","",仕様書作成!P35)</f>
        <v/>
      </c>
      <c r="Z197" s="13" t="str">
        <f>IF(仕様書作成!Q35="","",仕様書作成!Q35)</f>
        <v/>
      </c>
      <c r="AA197" s="13" t="str">
        <f>IF(仕様書作成!R35="","",仕様書作成!R35)</f>
        <v/>
      </c>
      <c r="AB197" s="13" t="str">
        <f>IF(仕様書作成!S35="","",仕様書作成!S35)</f>
        <v/>
      </c>
      <c r="AC197" s="13" t="str">
        <f>IF(仕様書作成!T35="","",仕様書作成!T35)</f>
        <v/>
      </c>
      <c r="AD197" s="13" t="str">
        <f>IF(仕様書作成!U35="","",仕様書作成!U35)</f>
        <v/>
      </c>
      <c r="AE197" s="13" t="str">
        <f>IF(仕様書作成!V35="","",仕様書作成!V35)</f>
        <v/>
      </c>
      <c r="AF197" s="13" t="str">
        <f>IF(仕様書作成!W35="","",仕様書作成!W35)</f>
        <v/>
      </c>
      <c r="AG197" s="13" t="str">
        <f>IF(仕様書作成!X35="","",仕様書作成!X35)</f>
        <v/>
      </c>
      <c r="AH197" s="13" t="str">
        <f>IF(仕様書作成!Y35="","",仕様書作成!Y35)</f>
        <v/>
      </c>
      <c r="AI197" s="13" t="str">
        <f>IF(仕様書作成!Z35="","",仕様書作成!Z35)</f>
        <v/>
      </c>
      <c r="AJ197" s="13" t="str">
        <f>IF(仕様書作成!AA35="","",仕様書作成!AA35)</f>
        <v/>
      </c>
      <c r="AK197" s="13" t="str">
        <f>IF(仕様書作成!AB35="","",仕様書作成!AB35)</f>
        <v/>
      </c>
      <c r="AL197" s="13" t="str">
        <f>IF(仕様書作成!AC35="","",仕様書作成!AC35)</f>
        <v/>
      </c>
      <c r="AM197" s="13" t="str">
        <f>IF(仕様書作成!AD35="","",仕様書作成!AD35)</f>
        <v/>
      </c>
      <c r="AN197" s="13" t="str">
        <f>IF(仕様書作成!AE35="","",仕様書作成!AE35)</f>
        <v/>
      </c>
      <c r="AO197" s="13" t="str">
        <f>IF(仕様書作成!AF35="","",仕様書作成!AF35)</f>
        <v/>
      </c>
      <c r="AP197" s="13" t="str">
        <f>IF(仕様書作成!AG35="","",仕様書作成!AG35)</f>
        <v/>
      </c>
      <c r="AQ197" s="13" t="str">
        <f>IF(仕様書作成!AH35="","",仕様書作成!AH35)</f>
        <v/>
      </c>
      <c r="AR197" s="13" t="str">
        <f>IF(仕様書作成!AI35="","",仕様書作成!AI35)</f>
        <v/>
      </c>
      <c r="AS197" s="13" t="str">
        <f>IF(仕様書作成!AJ35="","",仕様書作成!AJ35)</f>
        <v/>
      </c>
    </row>
    <row r="198" spans="15:45" ht="12.75" customHeight="1" x14ac:dyDescent="0.15">
      <c r="O198" s="13" t="s">
        <v>686</v>
      </c>
      <c r="T198" s="13" t="str">
        <f>IF(仕様書作成!K38="","",仕様書作成!K38)</f>
        <v/>
      </c>
      <c r="U198" s="13" t="str">
        <f>IF(仕様書作成!L38="","",仕様書作成!L38)</f>
        <v/>
      </c>
      <c r="V198" s="13" t="str">
        <f>IF(仕様書作成!M38="","",仕様書作成!M38)</f>
        <v/>
      </c>
      <c r="W198" s="13" t="str">
        <f>IF(仕様書作成!N38="","",仕様書作成!N38)</f>
        <v/>
      </c>
      <c r="X198" s="13" t="str">
        <f>IF(仕様書作成!O38="","",仕様書作成!O38)</f>
        <v/>
      </c>
      <c r="Y198" s="13" t="str">
        <f>IF(仕様書作成!P38="","",仕様書作成!P38)</f>
        <v/>
      </c>
      <c r="Z198" s="13" t="str">
        <f>IF(仕様書作成!Q38="","",仕様書作成!Q38)</f>
        <v/>
      </c>
      <c r="AA198" s="13" t="str">
        <f>IF(仕様書作成!R38="","",仕様書作成!R38)</f>
        <v/>
      </c>
      <c r="AB198" s="13" t="str">
        <f>IF(仕様書作成!S38="","",仕様書作成!S38)</f>
        <v/>
      </c>
      <c r="AC198" s="13" t="str">
        <f>IF(仕様書作成!T38="","",仕様書作成!T38)</f>
        <v/>
      </c>
      <c r="AD198" s="13" t="str">
        <f>IF(仕様書作成!U38="","",仕様書作成!U38)</f>
        <v/>
      </c>
      <c r="AE198" s="13" t="str">
        <f>IF(仕様書作成!V38="","",仕様書作成!V38)</f>
        <v/>
      </c>
      <c r="AF198" s="13" t="str">
        <f>IF(仕様書作成!W38="","",仕様書作成!W38)</f>
        <v/>
      </c>
      <c r="AG198" s="13" t="str">
        <f>IF(仕様書作成!X38="","",仕様書作成!X38)</f>
        <v/>
      </c>
      <c r="AH198" s="13" t="str">
        <f>IF(仕様書作成!Y38="","",仕様書作成!Y38)</f>
        <v/>
      </c>
      <c r="AI198" s="13" t="str">
        <f>IF(仕様書作成!Z38="","",仕様書作成!Z38)</f>
        <v/>
      </c>
      <c r="AJ198" s="13" t="str">
        <f>IF(仕様書作成!AA38="","",仕様書作成!AA38)</f>
        <v/>
      </c>
      <c r="AK198" s="13" t="str">
        <f>IF(仕様書作成!AB38="","",仕様書作成!AB38)</f>
        <v/>
      </c>
      <c r="AL198" s="13" t="str">
        <f>IF(仕様書作成!AC38="","",仕様書作成!AC38)</f>
        <v/>
      </c>
      <c r="AM198" s="13" t="str">
        <f>IF(仕様書作成!AD38="","",仕様書作成!AD38)</f>
        <v/>
      </c>
      <c r="AN198" s="13" t="str">
        <f>IF(仕様書作成!AE38="","",仕様書作成!AE38)</f>
        <v/>
      </c>
      <c r="AO198" s="13" t="str">
        <f>IF(仕様書作成!AF38="","",仕様書作成!AF38)</f>
        <v/>
      </c>
      <c r="AP198" s="13" t="str">
        <f>IF(仕様書作成!AG38="","",仕様書作成!AG38)</f>
        <v/>
      </c>
      <c r="AQ198" s="13" t="str">
        <f>IF(仕様書作成!AH38="","",仕様書作成!AH38)</f>
        <v/>
      </c>
      <c r="AR198" s="13" t="str">
        <f>IF(仕様書作成!AI38="","",仕様書作成!AI38)</f>
        <v/>
      </c>
      <c r="AS198" s="13" t="str">
        <f>IF(仕様書作成!AJ38="","",仕様書作成!AJ38)</f>
        <v/>
      </c>
    </row>
    <row r="231" spans="10:45" ht="12.75" customHeight="1" x14ac:dyDescent="0.15">
      <c r="J231" s="13">
        <v>1</v>
      </c>
      <c r="K231" s="13" t="str">
        <f t="array" ref="K231">IF(COUNTA($N$2:$N$126)&lt;ROW(N1),"",INDEX($K$1:$K$126,SMALL(IF($N$2:$N$126&lt;&gt;"",ROW($N$2:$N$126)),ROW(N1))))</f>
        <v>マニホールドベース</v>
      </c>
      <c r="L231" s="13" t="str">
        <f t="array" ref="L231">IF(COUNTA($N$2:$N$126)&lt;ROW(N1),"",INDEX($L$1:$L$126,SMALL(IF($N$2:$N$126&lt;&gt;"",ROW($N$2:$N$126)),ROW(N1))))</f>
        <v>必須項目に入力漏れがあります</v>
      </c>
      <c r="M231" s="13">
        <f t="array" ref="M231">IF(COUNTA($N$2:$N$126)&lt;ROW(O1),"",INDEX($N$1:$N$126,SMALL(IF($N$2:$N$126&lt;&gt;"",ROW($N$2:$N$126)),ROW(O1))))</f>
        <v>1</v>
      </c>
      <c r="R231" s="13">
        <f t="array" ref="R231">IF(COUNTA($N$2:$N$126)&lt;ROW(N1),"",INDEX($R$1:$R$126,SMALL(IF($N$2:$N$126&lt;&gt;"",ROW($N$2:$N$126)),ROW(N1))))</f>
        <v>0</v>
      </c>
      <c r="S231" s="13">
        <f t="array" ref="S231">IF(COUNTA($N$2:$N$126)&lt;ROW(U1),"",INDEX($S$1:$S$126,SMALL(IF($N$2:$N$126&lt;&gt;"",ROW($N$2:$N$126)),ROW(U1))))</f>
        <v>0</v>
      </c>
      <c r="T231" s="13" t="str">
        <f t="array" ref="T231">IF(COUNTA($N$2:$N$126)&lt;ROW(N1),"",INDEX($T$1:$T$126,SMALL(IF($N$2:$N$126&lt;&gt;"",ROW($N$2:$N$126)),ROW(N1))))</f>
        <v/>
      </c>
      <c r="U231" s="13" t="str">
        <f t="array" ref="U231">IF(COUNTA($N$2:$N$126)&lt;ROW(N1),"",INDEX($U$1:$U$126,SMALL(IF($N$2:$N$126&lt;&gt;"",ROW($N$2:$N$126)),ROW(N1))))</f>
        <v/>
      </c>
      <c r="V231" s="13" t="str">
        <f t="array" ref="V231">IF(COUNTA($N$2:$N$126)&lt;ROW(N1),"",INDEX($V$1:$V$126,SMALL(IF($N$2:$N$126&lt;&gt;"",ROW($N$2:$N$126)),ROW(N1))))</f>
        <v/>
      </c>
      <c r="W231" s="13" t="str">
        <f t="array" ref="W231">IF(COUNTA($N$2:$N$126)&lt;ROW(N1),"",INDEX($W$1:$W$126,SMALL(IF($N$2:$N$126&lt;&gt;"",ROW($N$2:$N$126)),ROW(N1))))</f>
        <v/>
      </c>
      <c r="X231" s="13" t="str">
        <f t="array" ref="X231">IF(COUNTA($N$2:$N$126)&lt;ROW(N1),"",INDEX($X$1:$X$126,SMALL(IF($N$2:$N$126&lt;&gt;"",ROW($N$2:$N$126)),ROW(N1))))</f>
        <v/>
      </c>
      <c r="Y231" s="13" t="str">
        <f t="array" ref="Y231">IF(COUNTA($N$2:$N$126)&lt;ROW(N1),"",INDEX($Y$1:$Y$126,SMALL(IF($N$2:$N$126&lt;&gt;"",ROW($N$2:$N$126)),ROW(N1))))</f>
        <v/>
      </c>
      <c r="Z231" s="13" t="str">
        <f t="array" ref="Z231">IF(COUNTA($N$2:$N$126)&lt;ROW(N1),"",INDEX($Z$1:$Z$126,SMALL(IF($N$2:$N$126&lt;&gt;"",ROW($N$2:$N$126)),ROW(N1))))</f>
        <v/>
      </c>
      <c r="AA231" s="13" t="str">
        <f t="array" ref="AA231">IF(COUNTA($N$2:$N$126)&lt;ROW(N1),"",INDEX($AA$1:$AA$126,SMALL(IF($N$2:$N$126&lt;&gt;"",ROW($N$2:$N$126)),ROW(N1))))</f>
        <v/>
      </c>
      <c r="AB231" s="13" t="str">
        <f t="array" ref="AB231">IF(COUNTA($N$2:$N$126)&lt;ROW(N1),"",INDEX($AB$1:$AB$126,SMALL(IF($N$2:$N$126&lt;&gt;"",ROW($N$2:$N$126)),ROW(N1))))</f>
        <v/>
      </c>
      <c r="AC231" s="13" t="str">
        <f t="array" ref="AC231">IF(COUNTA($N$2:$N$126)&lt;ROW(N1),"",INDEX($AC$1:$AC$126,SMALL(IF($N$2:$N$126&lt;&gt;"",ROW($N$2:$N$126)),ROW(N1))))</f>
        <v/>
      </c>
      <c r="AD231" s="13" t="str">
        <f t="array" ref="AD231">IF(COUNTA($N$2:$N$126)&lt;ROW(N1),"",INDEX($AD$1:$AD$126,SMALL(IF($N$2:$N$126&lt;&gt;"",ROW($N$2:$N$126)),ROW(N1))))</f>
        <v/>
      </c>
      <c r="AE231" s="13" t="str">
        <f t="array" ref="AE231">IF(COUNTA($N$2:$N$126)&lt;ROW(N1),"",INDEX($AE$1:$AE$126,SMALL(IF($N$2:$N$126&lt;&gt;"",ROW($N$2:$N$126)),ROW(N1))))</f>
        <v/>
      </c>
      <c r="AF231" s="13" t="str">
        <f t="array" ref="AF231">IF(COUNTA($N$2:$N$126)&lt;ROW(N1),"",INDEX($AF$1:$AF$126,SMALL(IF($N$2:$N$126&lt;&gt;"",ROW($N$2:$N$126)),ROW(N1))))</f>
        <v/>
      </c>
      <c r="AG231" s="13" t="str">
        <f t="array" ref="AG231">IF(COUNTA($N$2:$N$126)&lt;ROW(N1),"",INDEX($AG$1:$AG$126,SMALL(IF($N$2:$N$126&lt;&gt;"",ROW($N$2:$N$126)),ROW(N1))))</f>
        <v/>
      </c>
      <c r="AH231" s="13" t="str">
        <f t="array" ref="AH231">IF(COUNTA($N$2:$N$126)&lt;ROW(N1),"",INDEX($AH$1:$AH$126,SMALL(IF($N$2:$N$126&lt;&gt;"",ROW($N$2:$N$126)),ROW(N1))))</f>
        <v/>
      </c>
      <c r="AI231" s="13" t="str">
        <f t="array" ref="AI231">IF(COUNTA($N$2:$N$126)&lt;ROW(N1),"",INDEX($AI$1:$AI$126,SMALL(IF($N$2:$N$126&lt;&gt;"",ROW($N$2:$N$126)),ROW(N1))))</f>
        <v/>
      </c>
      <c r="AJ231" s="13" t="str">
        <f t="array" ref="AJ231">IF(COUNTA($N$2:$N$126)&lt;ROW(N1),"",INDEX($AJ$1:$AJ$126,SMALL(IF($N$2:$N$126&lt;&gt;"",ROW($N$2:$N$126)),ROW(N1))))</f>
        <v/>
      </c>
      <c r="AK231" s="13" t="str">
        <f t="array" ref="AK231">IF(COUNTA($N$2:$N$126)&lt;ROW(N1),"",INDEX($AK$1:$AK$126,SMALL(IF($N$2:$N$126&lt;&gt;"",ROW($N$2:$N$126)),ROW(N1))))</f>
        <v/>
      </c>
      <c r="AL231" s="13" t="str">
        <f t="array" ref="AL231">IF(COUNTA($N$2:$N$126)&lt;ROW(N1),"",INDEX($AL$1:$AL$126,SMALL(IF($N$2:$N$126&lt;&gt;"",ROW($N$2:$N$126)),ROW(N1))))</f>
        <v/>
      </c>
      <c r="AM231" s="13" t="str">
        <f t="array" ref="AM231">IF(COUNTA($N$2:$N$126)&lt;ROW(N1),"",INDEX($AM$1:$AM$126,SMALL(IF($N$2:$N$126&lt;&gt;"",ROW($N$2:$N$126)),ROW(N1))))</f>
        <v/>
      </c>
      <c r="AN231" s="13" t="str">
        <f t="array" ref="AN231">IF(COUNTA($N$2:$N$126)&lt;ROW(N1),"",INDEX($AN$1:$AN$126,SMALL(IF($N$2:$N$126&lt;&gt;"",ROW($N$2:$N$126)),ROW(N1))))</f>
        <v/>
      </c>
      <c r="AO231" s="13" t="str">
        <f t="array" ref="AO231">IF(COUNTA($N$2:$N$126)&lt;ROW(N1),"",INDEX($AO$1:$AO$126,SMALL(IF($N$2:$N$126&lt;&gt;"",ROW($N$2:$N$126)),ROW(N1))))</f>
        <v/>
      </c>
      <c r="AP231" s="13" t="str">
        <f t="array" ref="AP231">IF(COUNTA($N$2:$N$126)&lt;ROW(N1),"",INDEX($AP$1:$AP$126,SMALL(IF($N$2:$N$126&lt;&gt;"",ROW($N$2:$N$126)),ROW(N1))))</f>
        <v/>
      </c>
      <c r="AQ231" s="13" t="str">
        <f t="array" ref="AQ231">IF(COUNTA($N$2:$N$126)&lt;ROW(N1),"",INDEX($AQ$1:$AQ$126,SMALL(IF($N$2:$N$126&lt;&gt;"",ROW($N$2:$N$126)),ROW(N1))))</f>
        <v/>
      </c>
      <c r="AR231" s="13">
        <f t="array" ref="AR231">IF(COUNTA($N$2:$N$126)&lt;ROW(N1),"",INDEX($AR$1:$AR$126,SMALL(IF($N$2:$N$126&lt;&gt;"",ROW($N$2:$N$126)),ROW(N1))))</f>
        <v>0</v>
      </c>
      <c r="AS231" s="13">
        <f t="array" ref="AS231">IF(COUNTA($N$2:$N$126)&lt;ROW(N1),"",INDEX($AS$1:$AS$126,SMALL(IF($N$2:$N$126&lt;&gt;"",ROW($N$2:$N$126)),ROW(N1))))</f>
        <v>0</v>
      </c>
    </row>
    <row r="232" spans="10:45" ht="12.75" customHeight="1" x14ac:dyDescent="0.15">
      <c r="J232" s="13">
        <v>2</v>
      </c>
      <c r="K232" s="13" t="e">
        <f t="array" ref="K232">IF(COUNTA($N$2:$N$126)&lt;ROW(N2),"",INDEX($K$1:$K$126,SMALL(IF($N$2:$N$126&lt;&gt;"",ROW($N$2:$N$126)),ROW(N2))))</f>
        <v>#NUM!</v>
      </c>
      <c r="L232" s="13" t="e">
        <f t="array" ref="L232">IF(COUNTA($N$2:$N$126)&lt;ROW(N2),"",INDEX($L$1:$L$126,SMALL(IF($N$2:$N$126&lt;&gt;"",ROW($N$2:$N$126)),ROW(N2))))</f>
        <v>#NUM!</v>
      </c>
      <c r="M232" s="13" t="e">
        <f t="array" ref="M232">IF(COUNTA($N$2:$N$126)&lt;ROW(O2),"",INDEX($N$1:$N$126,SMALL(IF($N$2:$N$126&lt;&gt;"",ROW($N$2:$N$126)),ROW(O2))))</f>
        <v>#NUM!</v>
      </c>
      <c r="R232" s="13" t="e">
        <f t="array" ref="R232">IF(COUNTA($N$2:$N$126)&lt;ROW(N2),"",INDEX($R$1:$R$126,SMALL(IF($N$2:$N$126&lt;&gt;"",ROW($N$2:$N$126)),ROW(N2))))</f>
        <v>#NUM!</v>
      </c>
      <c r="S232" s="13" t="e">
        <f t="array" ref="S232">IF(COUNTA($N$2:$N$126)&lt;ROW(U2),"",INDEX($S$1:$S$126,SMALL(IF($N$2:$N$126&lt;&gt;"",ROW($N$2:$N$126)),ROW(U2))))</f>
        <v>#NUM!</v>
      </c>
      <c r="T232" s="13" t="e">
        <f t="array" ref="T232">IF(COUNTA($N$2:$N$126)&lt;ROW(N2),"",INDEX($T$1:$T$126,SMALL(IF($N$2:$N$126&lt;&gt;"",ROW($N$2:$N$126)),ROW(N2))))</f>
        <v>#NUM!</v>
      </c>
      <c r="U232" s="13" t="e">
        <f t="array" ref="U232">IF(COUNTA($N$2:$N$126)&lt;ROW(N2),"",INDEX($U$1:$U$126,SMALL(IF($N$2:$N$126&lt;&gt;"",ROW($N$2:$N$126)),ROW(N2))))</f>
        <v>#NUM!</v>
      </c>
      <c r="V232" s="13" t="e">
        <f t="array" ref="V232">IF(COUNTA($N$2:$N$126)&lt;ROW(N2),"",INDEX($V$1:$V$126,SMALL(IF($N$2:$N$126&lt;&gt;"",ROW($N$2:$N$126)),ROW(N2))))</f>
        <v>#NUM!</v>
      </c>
      <c r="W232" s="13" t="e">
        <f t="array" ref="W232">IF(COUNTA($N$2:$N$126)&lt;ROW(N2),"",INDEX($W$1:$W$126,SMALL(IF($N$2:$N$126&lt;&gt;"",ROW($N$2:$N$126)),ROW(N2))))</f>
        <v>#NUM!</v>
      </c>
      <c r="X232" s="13" t="e">
        <f t="array" ref="X232">IF(COUNTA($N$2:$N$126)&lt;ROW(N2),"",INDEX($X$1:$X$126,SMALL(IF($N$2:$N$126&lt;&gt;"",ROW($N$2:$N$126)),ROW(N2))))</f>
        <v>#NUM!</v>
      </c>
      <c r="Y232" s="13" t="e">
        <f t="array" ref="Y232">IF(COUNTA($N$2:$N$126)&lt;ROW(N2),"",INDEX($Y$1:$Y$126,SMALL(IF($N$2:$N$126&lt;&gt;"",ROW($N$2:$N$126)),ROW(N2))))</f>
        <v>#NUM!</v>
      </c>
      <c r="Z232" s="13" t="e">
        <f t="array" ref="Z232">IF(COUNTA($N$2:$N$126)&lt;ROW(N2),"",INDEX($Z$1:$Z$126,SMALL(IF($N$2:$N$126&lt;&gt;"",ROW($N$2:$N$126)),ROW(N2))))</f>
        <v>#NUM!</v>
      </c>
      <c r="AA232" s="13" t="e">
        <f t="array" ref="AA232">IF(COUNTA($N$2:$N$126)&lt;ROW(N2),"",INDEX($AA$1:$AA$126,SMALL(IF($N$2:$N$126&lt;&gt;"",ROW($N$2:$N$126)),ROW(N2))))</f>
        <v>#NUM!</v>
      </c>
      <c r="AB232" s="13" t="e">
        <f t="array" ref="AB232">IF(COUNTA($N$2:$N$126)&lt;ROW(N2),"",INDEX($AB$1:$AB$126,SMALL(IF($N$2:$N$126&lt;&gt;"",ROW($N$2:$N$126)),ROW(N2))))</f>
        <v>#NUM!</v>
      </c>
      <c r="AC232" s="13" t="e">
        <f t="array" ref="AC232">IF(COUNTA($N$2:$N$126)&lt;ROW(N2),"",INDEX($AC$1:$AC$126,SMALL(IF($N$2:$N$126&lt;&gt;"",ROW($N$2:$N$126)),ROW(N2))))</f>
        <v>#NUM!</v>
      </c>
      <c r="AD232" s="13" t="e">
        <f t="array" ref="AD232">IF(COUNTA($N$2:$N$126)&lt;ROW(N2),"",INDEX($AD$1:$AD$126,SMALL(IF($N$2:$N$126&lt;&gt;"",ROW($N$2:$N$126)),ROW(N2))))</f>
        <v>#NUM!</v>
      </c>
      <c r="AE232" s="13" t="e">
        <f t="array" ref="AE232">IF(COUNTA($N$2:$N$126)&lt;ROW(N2),"",INDEX($AE$1:$AE$126,SMALL(IF($N$2:$N$126&lt;&gt;"",ROW($N$2:$N$126)),ROW(N2))))</f>
        <v>#NUM!</v>
      </c>
      <c r="AF232" s="13" t="e">
        <f t="array" ref="AF232">IF(COUNTA($N$2:$N$126)&lt;ROW(N2),"",INDEX($AF$1:$AF$126,SMALL(IF($N$2:$N$126&lt;&gt;"",ROW($N$2:$N$126)),ROW(N2))))</f>
        <v>#NUM!</v>
      </c>
      <c r="AG232" s="13" t="e">
        <f t="array" ref="AG232">IF(COUNTA($N$2:$N$126)&lt;ROW(N2),"",INDEX($AG$1:$AG$126,SMALL(IF($N$2:$N$126&lt;&gt;"",ROW($N$2:$N$126)),ROW(N2))))</f>
        <v>#NUM!</v>
      </c>
      <c r="AH232" s="13" t="e">
        <f t="array" ref="AH232">IF(COUNTA($N$2:$N$126)&lt;ROW(N2),"",INDEX($AH$1:$AH$126,SMALL(IF($N$2:$N$126&lt;&gt;"",ROW($N$2:$N$126)),ROW(N2))))</f>
        <v>#NUM!</v>
      </c>
      <c r="AI232" s="13" t="e">
        <f t="array" ref="AI232">IF(COUNTA($N$2:$N$126)&lt;ROW(N2),"",INDEX($AI$1:$AI$126,SMALL(IF($N$2:$N$126&lt;&gt;"",ROW($N$2:$N$126)),ROW(N2))))</f>
        <v>#NUM!</v>
      </c>
      <c r="AJ232" s="13" t="e">
        <f t="array" ref="AJ232">IF(COUNTA($N$2:$N$126)&lt;ROW(N2),"",INDEX($AJ$1:$AJ$126,SMALL(IF($N$2:$N$126&lt;&gt;"",ROW($N$2:$N$126)),ROW(N2))))</f>
        <v>#NUM!</v>
      </c>
      <c r="AK232" s="13" t="e">
        <f t="array" ref="AK232">IF(COUNTA($N$2:$N$126)&lt;ROW(N2),"",INDEX($AK$1:$AK$126,SMALL(IF($N$2:$N$126&lt;&gt;"",ROW($N$2:$N$126)),ROW(N2))))</f>
        <v>#NUM!</v>
      </c>
      <c r="AL232" s="13" t="e">
        <f t="array" ref="AL232">IF(COUNTA($N$2:$N$126)&lt;ROW(N2),"",INDEX($AL$1:$AL$126,SMALL(IF($N$2:$N$126&lt;&gt;"",ROW($N$2:$N$126)),ROW(N2))))</f>
        <v>#NUM!</v>
      </c>
      <c r="AM232" s="13" t="e">
        <f t="array" ref="AM232">IF(COUNTA($N$2:$N$126)&lt;ROW(N2),"",INDEX($AM$1:$AM$126,SMALL(IF($N$2:$N$126&lt;&gt;"",ROW($N$2:$N$126)),ROW(N2))))</f>
        <v>#NUM!</v>
      </c>
      <c r="AN232" s="13" t="e">
        <f t="array" ref="AN232">IF(COUNTA($N$2:$N$126)&lt;ROW(N2),"",INDEX($AN$1:$AN$126,SMALL(IF($N$2:$N$126&lt;&gt;"",ROW($N$2:$N$126)),ROW(N2))))</f>
        <v>#NUM!</v>
      </c>
      <c r="AO232" s="13" t="e">
        <f t="array" ref="AO232">IF(COUNTA($N$2:$N$126)&lt;ROW(N2),"",INDEX($AO$1:$AO$126,SMALL(IF($N$2:$N$126&lt;&gt;"",ROW($N$2:$N$126)),ROW(N2))))</f>
        <v>#NUM!</v>
      </c>
      <c r="AP232" s="13" t="e">
        <f t="array" ref="AP232">IF(COUNTA($N$2:$N$126)&lt;ROW(N2),"",INDEX($AP$1:$AP$126,SMALL(IF($N$2:$N$126&lt;&gt;"",ROW($N$2:$N$126)),ROW(N2))))</f>
        <v>#NUM!</v>
      </c>
      <c r="AQ232" s="13" t="e">
        <f t="array" ref="AQ232">IF(COUNTA($N$2:$N$126)&lt;ROW(N2),"",INDEX($AQ$1:$AQ$126,SMALL(IF($N$2:$N$126&lt;&gt;"",ROW($N$2:$N$126)),ROW(N2))))</f>
        <v>#NUM!</v>
      </c>
      <c r="AR232" s="13" t="e">
        <f t="array" ref="AR232">IF(COUNTA($N$2:$N$126)&lt;ROW(N2),"",INDEX($AR$1:$AR$126,SMALL(IF($N$2:$N$126&lt;&gt;"",ROW($N$2:$N$126)),ROW(N2))))</f>
        <v>#NUM!</v>
      </c>
      <c r="AS232" s="13" t="e">
        <f t="array" ref="AS232">IF(COUNTA($N$2:$N$126)&lt;ROW(N2),"",INDEX($AS$1:$AS$126,SMALL(IF($N$2:$N$126&lt;&gt;"",ROW($N$2:$N$126)),ROW(N2))))</f>
        <v>#NUM!</v>
      </c>
    </row>
    <row r="233" spans="10:45" ht="12.75" customHeight="1" x14ac:dyDescent="0.15">
      <c r="J233" s="13">
        <v>3</v>
      </c>
      <c r="K233" s="13" t="e">
        <f t="array" ref="K233">IF(COUNTA($N$2:$N$126)&lt;ROW(N3),"",INDEX($K$1:$K$126,SMALL(IF($N$2:$N$126&lt;&gt;"",ROW($N$2:$N$126)),ROW(N3))))</f>
        <v>#NUM!</v>
      </c>
      <c r="L233" s="13" t="e">
        <f t="array" ref="L233">IF(COUNTA($N$2:$N$126)&lt;ROW(N3),"",INDEX($L$1:$L$126,SMALL(IF($N$2:$N$126&lt;&gt;"",ROW($N$2:$N$126)),ROW(N3))))</f>
        <v>#NUM!</v>
      </c>
      <c r="M233" s="13" t="e">
        <f t="array" ref="M233">IF(COUNTA($N$2:$N$126)&lt;ROW(O3),"",INDEX($N$1:$N$126,SMALL(IF($N$2:$N$126&lt;&gt;"",ROW($N$2:$N$126)),ROW(O3))))</f>
        <v>#NUM!</v>
      </c>
      <c r="R233" s="13" t="e">
        <f t="array" ref="R233">IF(COUNTA($N$2:$N$126)&lt;ROW(N3),"",INDEX($R$1:$R$126,SMALL(IF($N$2:$N$126&lt;&gt;"",ROW($N$2:$N$126)),ROW(N3))))</f>
        <v>#NUM!</v>
      </c>
      <c r="S233" s="13" t="e">
        <f t="array" ref="S233">IF(COUNTA($N$2:$N$126)&lt;ROW(U3),"",INDEX($S$1:$S$126,SMALL(IF($N$2:$N$126&lt;&gt;"",ROW($N$2:$N$126)),ROW(U3))))</f>
        <v>#NUM!</v>
      </c>
      <c r="T233" s="13" t="e">
        <f t="array" ref="T233">IF(COUNTA($N$2:$N$126)&lt;ROW(N3),"",INDEX($T$1:$T$126,SMALL(IF($N$2:$N$126&lt;&gt;"",ROW($N$2:$N$126)),ROW(N3))))</f>
        <v>#NUM!</v>
      </c>
      <c r="U233" s="13" t="e">
        <f t="array" ref="U233">IF(COUNTA($N$2:$N$126)&lt;ROW(N3),"",INDEX($U$1:$U$126,SMALL(IF($N$2:$N$126&lt;&gt;"",ROW($N$2:$N$126)),ROW(N3))))</f>
        <v>#NUM!</v>
      </c>
      <c r="V233" s="13" t="e">
        <f t="array" ref="V233">IF(COUNTA($N$2:$N$126)&lt;ROW(N3),"",INDEX($V$1:$V$126,SMALL(IF($N$2:$N$126&lt;&gt;"",ROW($N$2:$N$126)),ROW(N3))))</f>
        <v>#NUM!</v>
      </c>
      <c r="W233" s="13" t="e">
        <f t="array" ref="W233">IF(COUNTA($N$2:$N$126)&lt;ROW(N3),"",INDEX($W$1:$W$126,SMALL(IF($N$2:$N$126&lt;&gt;"",ROW($N$2:$N$126)),ROW(N3))))</f>
        <v>#NUM!</v>
      </c>
      <c r="X233" s="13" t="e">
        <f t="array" ref="X233">IF(COUNTA($N$2:$N$126)&lt;ROW(N3),"",INDEX($X$1:$X$126,SMALL(IF($N$2:$N$126&lt;&gt;"",ROW($N$2:$N$126)),ROW(N3))))</f>
        <v>#NUM!</v>
      </c>
      <c r="Y233" s="13" t="e">
        <f t="array" ref="Y233">IF(COUNTA($N$2:$N$126)&lt;ROW(N3),"",INDEX($Y$1:$Y$126,SMALL(IF($N$2:$N$126&lt;&gt;"",ROW($N$2:$N$126)),ROW(N3))))</f>
        <v>#NUM!</v>
      </c>
      <c r="Z233" s="13" t="e">
        <f t="array" ref="Z233">IF(COUNTA($N$2:$N$126)&lt;ROW(N3),"",INDEX($Z$1:$Z$126,SMALL(IF($N$2:$N$126&lt;&gt;"",ROW($N$2:$N$126)),ROW(N3))))</f>
        <v>#NUM!</v>
      </c>
      <c r="AA233" s="13" t="e">
        <f t="array" ref="AA233">IF(COUNTA($N$2:$N$126)&lt;ROW(N3),"",INDEX($AA$1:$AA$126,SMALL(IF($N$2:$N$126&lt;&gt;"",ROW($N$2:$N$126)),ROW(N3))))</f>
        <v>#NUM!</v>
      </c>
      <c r="AB233" s="13" t="e">
        <f t="array" ref="AB233">IF(COUNTA($N$2:$N$126)&lt;ROW(N3),"",INDEX($AB$1:$AB$126,SMALL(IF($N$2:$N$126&lt;&gt;"",ROW($N$2:$N$126)),ROW(N3))))</f>
        <v>#NUM!</v>
      </c>
      <c r="AC233" s="13" t="e">
        <f t="array" ref="AC233">IF(COUNTA($N$2:$N$126)&lt;ROW(N3),"",INDEX($AC$1:$AC$126,SMALL(IF($N$2:$N$126&lt;&gt;"",ROW($N$2:$N$126)),ROW(N3))))</f>
        <v>#NUM!</v>
      </c>
      <c r="AD233" s="13" t="e">
        <f t="array" ref="AD233">IF(COUNTA($N$2:$N$126)&lt;ROW(N3),"",INDEX($AD$1:$AD$126,SMALL(IF($N$2:$N$126&lt;&gt;"",ROW($N$2:$N$126)),ROW(N3))))</f>
        <v>#NUM!</v>
      </c>
      <c r="AE233" s="13" t="e">
        <f t="array" ref="AE233">IF(COUNTA($N$2:$N$126)&lt;ROW(N3),"",INDEX($AE$1:$AE$126,SMALL(IF($N$2:$N$126&lt;&gt;"",ROW($N$2:$N$126)),ROW(N3))))</f>
        <v>#NUM!</v>
      </c>
      <c r="AF233" s="13" t="e">
        <f t="array" ref="AF233">IF(COUNTA($N$2:$N$126)&lt;ROW(N3),"",INDEX($AF$1:$AF$126,SMALL(IF($N$2:$N$126&lt;&gt;"",ROW($N$2:$N$126)),ROW(N3))))</f>
        <v>#NUM!</v>
      </c>
      <c r="AG233" s="13" t="e">
        <f t="array" ref="AG233">IF(COUNTA($N$2:$N$126)&lt;ROW(N3),"",INDEX($AG$1:$AG$126,SMALL(IF($N$2:$N$126&lt;&gt;"",ROW($N$2:$N$126)),ROW(N3))))</f>
        <v>#NUM!</v>
      </c>
      <c r="AH233" s="13" t="e">
        <f t="array" ref="AH233">IF(COUNTA($N$2:$N$126)&lt;ROW(N3),"",INDEX($AH$1:$AH$126,SMALL(IF($N$2:$N$126&lt;&gt;"",ROW($N$2:$N$126)),ROW(N3))))</f>
        <v>#NUM!</v>
      </c>
      <c r="AI233" s="13" t="e">
        <f t="array" ref="AI233">IF(COUNTA($N$2:$N$126)&lt;ROW(N3),"",INDEX($AI$1:$AI$126,SMALL(IF($N$2:$N$126&lt;&gt;"",ROW($N$2:$N$126)),ROW(N3))))</f>
        <v>#NUM!</v>
      </c>
      <c r="AJ233" s="13" t="e">
        <f t="array" ref="AJ233">IF(COUNTA($N$2:$N$126)&lt;ROW(N3),"",INDEX($AJ$1:$AJ$126,SMALL(IF($N$2:$N$126&lt;&gt;"",ROW($N$2:$N$126)),ROW(N3))))</f>
        <v>#NUM!</v>
      </c>
      <c r="AK233" s="13" t="e">
        <f t="array" ref="AK233">IF(COUNTA($N$2:$N$126)&lt;ROW(N3),"",INDEX($AK$1:$AK$126,SMALL(IF($N$2:$N$126&lt;&gt;"",ROW($N$2:$N$126)),ROW(N3))))</f>
        <v>#NUM!</v>
      </c>
      <c r="AL233" s="13" t="e">
        <f t="array" ref="AL233">IF(COUNTA($N$2:$N$126)&lt;ROW(N3),"",INDEX($AL$1:$AL$126,SMALL(IF($N$2:$N$126&lt;&gt;"",ROW($N$2:$N$126)),ROW(N3))))</f>
        <v>#NUM!</v>
      </c>
      <c r="AM233" s="13" t="e">
        <f t="array" ref="AM233">IF(COUNTA($N$2:$N$126)&lt;ROW(N3),"",INDEX($AM$1:$AM$126,SMALL(IF($N$2:$N$126&lt;&gt;"",ROW($N$2:$N$126)),ROW(N3))))</f>
        <v>#NUM!</v>
      </c>
      <c r="AN233" s="13" t="e">
        <f t="array" ref="AN233">IF(COUNTA($N$2:$N$126)&lt;ROW(N3),"",INDEX($AN$1:$AN$126,SMALL(IF($N$2:$N$126&lt;&gt;"",ROW($N$2:$N$126)),ROW(N3))))</f>
        <v>#NUM!</v>
      </c>
      <c r="AO233" s="13" t="e">
        <f t="array" ref="AO233">IF(COUNTA($N$2:$N$126)&lt;ROW(N3),"",INDEX($AO$1:$AO$126,SMALL(IF($N$2:$N$126&lt;&gt;"",ROW($N$2:$N$126)),ROW(N3))))</f>
        <v>#NUM!</v>
      </c>
      <c r="AP233" s="13" t="e">
        <f t="array" ref="AP233">IF(COUNTA($N$2:$N$126)&lt;ROW(N3),"",INDEX($AP$1:$AP$126,SMALL(IF($N$2:$N$126&lt;&gt;"",ROW($N$2:$N$126)),ROW(N3))))</f>
        <v>#NUM!</v>
      </c>
      <c r="AQ233" s="13" t="e">
        <f t="array" ref="AQ233">IF(COUNTA($N$2:$N$126)&lt;ROW(N3),"",INDEX($AQ$1:$AQ$126,SMALL(IF($N$2:$N$126&lt;&gt;"",ROW($N$2:$N$126)),ROW(N3))))</f>
        <v>#NUM!</v>
      </c>
      <c r="AR233" s="13" t="e">
        <f t="array" ref="AR233">IF(COUNTA($N$2:$N$126)&lt;ROW(N3),"",INDEX($AR$1:$AR$126,SMALL(IF($N$2:$N$126&lt;&gt;"",ROW($N$2:$N$126)),ROW(N3))))</f>
        <v>#NUM!</v>
      </c>
      <c r="AS233" s="13" t="e">
        <f t="array" ref="AS233">IF(COUNTA($N$2:$N$126)&lt;ROW(N3),"",INDEX($AS$1:$AS$126,SMALL(IF($N$2:$N$126&lt;&gt;"",ROW($N$2:$N$126)),ROW(N3))))</f>
        <v>#NUM!</v>
      </c>
    </row>
    <row r="234" spans="10:45" ht="12.75" customHeight="1" x14ac:dyDescent="0.15">
      <c r="J234" s="13">
        <v>4</v>
      </c>
      <c r="K234" s="13" t="e">
        <f t="array" ref="K234">IF(COUNTA($N$2:$N$126)&lt;ROW(N4),"",INDEX($K$1:$K$126,SMALL(IF($N$2:$N$126&lt;&gt;"",ROW($N$2:$N$126)),ROW(N4))))</f>
        <v>#NUM!</v>
      </c>
      <c r="L234" s="13" t="e">
        <f t="array" ref="L234">IF(COUNTA($N$2:$N$126)&lt;ROW(N4),"",INDEX($L$1:$L$126,SMALL(IF($N$2:$N$126&lt;&gt;"",ROW($N$2:$N$126)),ROW(N4))))</f>
        <v>#NUM!</v>
      </c>
      <c r="M234" s="13" t="e">
        <f t="array" ref="M234">IF(COUNTA($N$2:$N$126)&lt;ROW(O4),"",INDEX($N$1:$N$126,SMALL(IF($N$2:$N$126&lt;&gt;"",ROW($N$2:$N$126)),ROW(O4))))</f>
        <v>#NUM!</v>
      </c>
      <c r="R234" s="13" t="e">
        <f t="array" ref="R234">IF(COUNTA($N$2:$N$126)&lt;ROW(N4),"",INDEX($R$1:$R$126,SMALL(IF($N$2:$N$126&lt;&gt;"",ROW($N$2:$N$126)),ROW(N4))))</f>
        <v>#NUM!</v>
      </c>
      <c r="S234" s="13" t="e">
        <f t="array" ref="S234">IF(COUNTA($N$2:$N$126)&lt;ROW(U4),"",INDEX($S$1:$S$126,SMALL(IF($N$2:$N$126&lt;&gt;"",ROW($N$2:$N$126)),ROW(U4))))</f>
        <v>#NUM!</v>
      </c>
      <c r="T234" s="13" t="e">
        <f t="array" ref="T234">IF(COUNTA($N$2:$N$126)&lt;ROW(N4),"",INDEX($T$1:$T$126,SMALL(IF($N$2:$N$126&lt;&gt;"",ROW($N$2:$N$126)),ROW(N4))))</f>
        <v>#NUM!</v>
      </c>
      <c r="U234" s="13" t="e">
        <f t="array" ref="U234">IF(COUNTA($N$2:$N$126)&lt;ROW(N4),"",INDEX($U$1:$U$126,SMALL(IF($N$2:$N$126&lt;&gt;"",ROW($N$2:$N$126)),ROW(N4))))</f>
        <v>#NUM!</v>
      </c>
      <c r="V234" s="13" t="e">
        <f t="array" ref="V234">IF(COUNTA($N$2:$N$126)&lt;ROW(N4),"",INDEX($V$1:$V$126,SMALL(IF($N$2:$N$126&lt;&gt;"",ROW($N$2:$N$126)),ROW(N4))))</f>
        <v>#NUM!</v>
      </c>
      <c r="W234" s="13" t="e">
        <f t="array" ref="W234">IF(COUNTA($N$2:$N$126)&lt;ROW(N4),"",INDEX($W$1:$W$126,SMALL(IF($N$2:$N$126&lt;&gt;"",ROW($N$2:$N$126)),ROW(N4))))</f>
        <v>#NUM!</v>
      </c>
      <c r="X234" s="13" t="e">
        <f t="array" ref="X234">IF(COUNTA($N$2:$N$126)&lt;ROW(N4),"",INDEX($X$1:$X$126,SMALL(IF($N$2:$N$126&lt;&gt;"",ROW($N$2:$N$126)),ROW(N4))))</f>
        <v>#NUM!</v>
      </c>
      <c r="Y234" s="13" t="e">
        <f t="array" ref="Y234">IF(COUNTA($N$2:$N$126)&lt;ROW(N4),"",INDEX($Y$1:$Y$126,SMALL(IF($N$2:$N$126&lt;&gt;"",ROW($N$2:$N$126)),ROW(N4))))</f>
        <v>#NUM!</v>
      </c>
      <c r="Z234" s="13" t="e">
        <f t="array" ref="Z234">IF(COUNTA($N$2:$N$126)&lt;ROW(N4),"",INDEX($Z$1:$Z$126,SMALL(IF($N$2:$N$126&lt;&gt;"",ROW($N$2:$N$126)),ROW(N4))))</f>
        <v>#NUM!</v>
      </c>
      <c r="AA234" s="13" t="e">
        <f t="array" ref="AA234">IF(COUNTA($N$2:$N$126)&lt;ROW(N4),"",INDEX($AA$1:$AA$126,SMALL(IF($N$2:$N$126&lt;&gt;"",ROW($N$2:$N$126)),ROW(N4))))</f>
        <v>#NUM!</v>
      </c>
      <c r="AB234" s="13" t="e">
        <f t="array" ref="AB234">IF(COUNTA($N$2:$N$126)&lt;ROW(N4),"",INDEX($AB$1:$AB$126,SMALL(IF($N$2:$N$126&lt;&gt;"",ROW($N$2:$N$126)),ROW(N4))))</f>
        <v>#NUM!</v>
      </c>
      <c r="AC234" s="13" t="e">
        <f t="array" ref="AC234">IF(COUNTA($N$2:$N$126)&lt;ROW(N4),"",INDEX($AC$1:$AC$126,SMALL(IF($N$2:$N$126&lt;&gt;"",ROW($N$2:$N$126)),ROW(N4))))</f>
        <v>#NUM!</v>
      </c>
      <c r="AD234" s="13" t="e">
        <f t="array" ref="AD234">IF(COUNTA($N$2:$N$126)&lt;ROW(N4),"",INDEX($AD$1:$AD$126,SMALL(IF($N$2:$N$126&lt;&gt;"",ROW($N$2:$N$126)),ROW(N4))))</f>
        <v>#NUM!</v>
      </c>
      <c r="AE234" s="13" t="e">
        <f t="array" ref="AE234">IF(COUNTA($N$2:$N$126)&lt;ROW(N4),"",INDEX($AE$1:$AE$126,SMALL(IF($N$2:$N$126&lt;&gt;"",ROW($N$2:$N$126)),ROW(N4))))</f>
        <v>#NUM!</v>
      </c>
      <c r="AF234" s="13" t="e">
        <f t="array" ref="AF234">IF(COUNTA($N$2:$N$126)&lt;ROW(N4),"",INDEX($AF$1:$AF$126,SMALL(IF($N$2:$N$126&lt;&gt;"",ROW($N$2:$N$126)),ROW(N4))))</f>
        <v>#NUM!</v>
      </c>
      <c r="AG234" s="13" t="e">
        <f t="array" ref="AG234">IF(COUNTA($N$2:$N$126)&lt;ROW(N4),"",INDEX($AG$1:$AG$126,SMALL(IF($N$2:$N$126&lt;&gt;"",ROW($N$2:$N$126)),ROW(N4))))</f>
        <v>#NUM!</v>
      </c>
      <c r="AH234" s="13" t="e">
        <f t="array" ref="AH234">IF(COUNTA($N$2:$N$126)&lt;ROW(N4),"",INDEX($AH$1:$AH$126,SMALL(IF($N$2:$N$126&lt;&gt;"",ROW($N$2:$N$126)),ROW(N4))))</f>
        <v>#NUM!</v>
      </c>
      <c r="AI234" s="13" t="e">
        <f t="array" ref="AI234">IF(COUNTA($N$2:$N$126)&lt;ROW(N4),"",INDEX($AI$1:$AI$126,SMALL(IF($N$2:$N$126&lt;&gt;"",ROW($N$2:$N$126)),ROW(N4))))</f>
        <v>#NUM!</v>
      </c>
      <c r="AJ234" s="13" t="e">
        <f t="array" ref="AJ234">IF(COUNTA($N$2:$N$126)&lt;ROW(N4),"",INDEX($AJ$1:$AJ$126,SMALL(IF($N$2:$N$126&lt;&gt;"",ROW($N$2:$N$126)),ROW(N4))))</f>
        <v>#NUM!</v>
      </c>
      <c r="AK234" s="13" t="e">
        <f t="array" ref="AK234">IF(COUNTA($N$2:$N$126)&lt;ROW(N4),"",INDEX($AK$1:$AK$126,SMALL(IF($N$2:$N$126&lt;&gt;"",ROW($N$2:$N$126)),ROW(N4))))</f>
        <v>#NUM!</v>
      </c>
      <c r="AL234" s="13" t="e">
        <f t="array" ref="AL234">IF(COUNTA($N$2:$N$126)&lt;ROW(N4),"",INDEX($AL$1:$AL$126,SMALL(IF($N$2:$N$126&lt;&gt;"",ROW($N$2:$N$126)),ROW(N4))))</f>
        <v>#NUM!</v>
      </c>
      <c r="AM234" s="13" t="e">
        <f t="array" ref="AM234">IF(COUNTA($N$2:$N$126)&lt;ROW(N4),"",INDEX($AM$1:$AM$126,SMALL(IF($N$2:$N$126&lt;&gt;"",ROW($N$2:$N$126)),ROW(N4))))</f>
        <v>#NUM!</v>
      </c>
      <c r="AN234" s="13" t="e">
        <f t="array" ref="AN234">IF(COUNTA($N$2:$N$126)&lt;ROW(N4),"",INDEX($AN$1:$AN$126,SMALL(IF($N$2:$N$126&lt;&gt;"",ROW($N$2:$N$126)),ROW(N4))))</f>
        <v>#NUM!</v>
      </c>
      <c r="AO234" s="13" t="e">
        <f t="array" ref="AO234">IF(COUNTA($N$2:$N$126)&lt;ROW(N4),"",INDEX($AO$1:$AO$126,SMALL(IF($N$2:$N$126&lt;&gt;"",ROW($N$2:$N$126)),ROW(N4))))</f>
        <v>#NUM!</v>
      </c>
      <c r="AP234" s="13" t="e">
        <f t="array" ref="AP234">IF(COUNTA($N$2:$N$126)&lt;ROW(N4),"",INDEX($AP$1:$AP$126,SMALL(IF($N$2:$N$126&lt;&gt;"",ROW($N$2:$N$126)),ROW(N4))))</f>
        <v>#NUM!</v>
      </c>
      <c r="AQ234" s="13" t="e">
        <f t="array" ref="AQ234">IF(COUNTA($N$2:$N$126)&lt;ROW(N4),"",INDEX($AQ$1:$AQ$126,SMALL(IF($N$2:$N$126&lt;&gt;"",ROW($N$2:$N$126)),ROW(N4))))</f>
        <v>#NUM!</v>
      </c>
      <c r="AR234" s="13" t="e">
        <f t="array" ref="AR234">IF(COUNTA($N$2:$N$126)&lt;ROW(N4),"",INDEX($AR$1:$AR$126,SMALL(IF($N$2:$N$126&lt;&gt;"",ROW($N$2:$N$126)),ROW(N4))))</f>
        <v>#NUM!</v>
      </c>
      <c r="AS234" s="13" t="e">
        <f t="array" ref="AS234">IF(COUNTA($N$2:$N$126)&lt;ROW(N4),"",INDEX($AS$1:$AS$126,SMALL(IF($N$2:$N$126&lt;&gt;"",ROW($N$2:$N$126)),ROW(N4))))</f>
        <v>#NUM!</v>
      </c>
    </row>
    <row r="235" spans="10:45" ht="12.75" customHeight="1" x14ac:dyDescent="0.15">
      <c r="J235" s="13">
        <v>5</v>
      </c>
      <c r="K235" s="13" t="e">
        <f t="array" ref="K235">IF(COUNTA($N$2:$N$126)&lt;ROW(N5),"",INDEX($K$1:$K$126,SMALL(IF($N$2:$N$126&lt;&gt;"",ROW($N$2:$N$126)),ROW(N5))))</f>
        <v>#NUM!</v>
      </c>
      <c r="L235" s="13" t="e">
        <f t="array" ref="L235">IF(COUNTA($N$2:$N$126)&lt;ROW(N5),"",INDEX($L$1:$L$126,SMALL(IF($N$2:$N$126&lt;&gt;"",ROW($N$2:$N$126)),ROW(N5))))</f>
        <v>#NUM!</v>
      </c>
      <c r="M235" s="13" t="e">
        <f t="array" ref="M235">IF(COUNTA($N$2:$N$126)&lt;ROW(O5),"",INDEX($N$1:$N$126,SMALL(IF($N$2:$N$126&lt;&gt;"",ROW($N$2:$N$126)),ROW(O5))))</f>
        <v>#NUM!</v>
      </c>
      <c r="R235" s="13" t="e">
        <f t="array" ref="R235">IF(COUNTA($N$2:$N$126)&lt;ROW(N5),"",INDEX($R$1:$R$126,SMALL(IF($N$2:$N$126&lt;&gt;"",ROW($N$2:$N$126)),ROW(N5))))</f>
        <v>#NUM!</v>
      </c>
      <c r="S235" s="13" t="e">
        <f t="array" ref="S235">IF(COUNTA($N$2:$N$126)&lt;ROW(U5),"",INDEX($S$1:$S$126,SMALL(IF($N$2:$N$126&lt;&gt;"",ROW($N$2:$N$126)),ROW(U5))))</f>
        <v>#NUM!</v>
      </c>
      <c r="T235" s="13" t="e">
        <f t="array" ref="T235">IF(COUNTA($N$2:$N$126)&lt;ROW(N5),"",INDEX($T$1:$T$126,SMALL(IF($N$2:$N$126&lt;&gt;"",ROW($N$2:$N$126)),ROW(N5))))</f>
        <v>#NUM!</v>
      </c>
      <c r="U235" s="13" t="e">
        <f t="array" ref="U235">IF(COUNTA($N$2:$N$126)&lt;ROW(N5),"",INDEX($U$1:$U$126,SMALL(IF($N$2:$N$126&lt;&gt;"",ROW($N$2:$N$126)),ROW(N5))))</f>
        <v>#NUM!</v>
      </c>
      <c r="V235" s="13" t="e">
        <f t="array" ref="V235">IF(COUNTA($N$2:$N$126)&lt;ROW(N5),"",INDEX($V$1:$V$126,SMALL(IF($N$2:$N$126&lt;&gt;"",ROW($N$2:$N$126)),ROW(N5))))</f>
        <v>#NUM!</v>
      </c>
      <c r="W235" s="13" t="e">
        <f t="array" ref="W235">IF(COUNTA($N$2:$N$126)&lt;ROW(N5),"",INDEX($W$1:$W$126,SMALL(IF($N$2:$N$126&lt;&gt;"",ROW($N$2:$N$126)),ROW(N5))))</f>
        <v>#NUM!</v>
      </c>
      <c r="X235" s="13" t="e">
        <f t="array" ref="X235">IF(COUNTA($N$2:$N$126)&lt;ROW(N5),"",INDEX($X$1:$X$126,SMALL(IF($N$2:$N$126&lt;&gt;"",ROW($N$2:$N$126)),ROW(N5))))</f>
        <v>#NUM!</v>
      </c>
      <c r="Y235" s="13" t="e">
        <f t="array" ref="Y235">IF(COUNTA($N$2:$N$126)&lt;ROW(N5),"",INDEX($Y$1:$Y$126,SMALL(IF($N$2:$N$126&lt;&gt;"",ROW($N$2:$N$126)),ROW(N5))))</f>
        <v>#NUM!</v>
      </c>
      <c r="Z235" s="13" t="e">
        <f t="array" ref="Z235">IF(COUNTA($N$2:$N$126)&lt;ROW(N5),"",INDEX($Z$1:$Z$126,SMALL(IF($N$2:$N$126&lt;&gt;"",ROW($N$2:$N$126)),ROW(N5))))</f>
        <v>#NUM!</v>
      </c>
      <c r="AA235" s="13" t="e">
        <f t="array" ref="AA235">IF(COUNTA($N$2:$N$126)&lt;ROW(N5),"",INDEX($AA$1:$AA$126,SMALL(IF($N$2:$N$126&lt;&gt;"",ROW($N$2:$N$126)),ROW(N5))))</f>
        <v>#NUM!</v>
      </c>
      <c r="AB235" s="13" t="e">
        <f t="array" ref="AB235">IF(COUNTA($N$2:$N$126)&lt;ROW(N5),"",INDEX($AB$1:$AB$126,SMALL(IF($N$2:$N$126&lt;&gt;"",ROW($N$2:$N$126)),ROW(N5))))</f>
        <v>#NUM!</v>
      </c>
      <c r="AC235" s="13" t="e">
        <f t="array" ref="AC235">IF(COUNTA($N$2:$N$126)&lt;ROW(N5),"",INDEX($AC$1:$AC$126,SMALL(IF($N$2:$N$126&lt;&gt;"",ROW($N$2:$N$126)),ROW(N5))))</f>
        <v>#NUM!</v>
      </c>
      <c r="AD235" s="13" t="e">
        <f t="array" ref="AD235">IF(COUNTA($N$2:$N$126)&lt;ROW(N5),"",INDEX($AD$1:$AD$126,SMALL(IF($N$2:$N$126&lt;&gt;"",ROW($N$2:$N$126)),ROW(N5))))</f>
        <v>#NUM!</v>
      </c>
      <c r="AE235" s="13" t="e">
        <f t="array" ref="AE235">IF(COUNTA($N$2:$N$126)&lt;ROW(N5),"",INDEX($AE$1:$AE$126,SMALL(IF($N$2:$N$126&lt;&gt;"",ROW($N$2:$N$126)),ROW(N5))))</f>
        <v>#NUM!</v>
      </c>
      <c r="AF235" s="13" t="e">
        <f t="array" ref="AF235">IF(COUNTA($N$2:$N$126)&lt;ROW(N5),"",INDEX($AF$1:$AF$126,SMALL(IF($N$2:$N$126&lt;&gt;"",ROW($N$2:$N$126)),ROW(N5))))</f>
        <v>#NUM!</v>
      </c>
      <c r="AG235" s="13" t="e">
        <f t="array" ref="AG235">IF(COUNTA($N$2:$N$126)&lt;ROW(N5),"",INDEX($AG$1:$AG$126,SMALL(IF($N$2:$N$126&lt;&gt;"",ROW($N$2:$N$126)),ROW(N5))))</f>
        <v>#NUM!</v>
      </c>
      <c r="AH235" s="13" t="e">
        <f t="array" ref="AH235">IF(COUNTA($N$2:$N$126)&lt;ROW(N5),"",INDEX($AH$1:$AH$126,SMALL(IF($N$2:$N$126&lt;&gt;"",ROW($N$2:$N$126)),ROW(N5))))</f>
        <v>#NUM!</v>
      </c>
      <c r="AI235" s="13" t="e">
        <f t="array" ref="AI235">IF(COUNTA($N$2:$N$126)&lt;ROW(N5),"",INDEX($AI$1:$AI$126,SMALL(IF($N$2:$N$126&lt;&gt;"",ROW($N$2:$N$126)),ROW(N5))))</f>
        <v>#NUM!</v>
      </c>
      <c r="AJ235" s="13" t="e">
        <f t="array" ref="AJ235">IF(COUNTA($N$2:$N$126)&lt;ROW(N5),"",INDEX($AJ$1:$AJ$126,SMALL(IF($N$2:$N$126&lt;&gt;"",ROW($N$2:$N$126)),ROW(N5))))</f>
        <v>#NUM!</v>
      </c>
      <c r="AK235" s="13" t="e">
        <f t="array" ref="AK235">IF(COUNTA($N$2:$N$126)&lt;ROW(N5),"",INDEX($AK$1:$AK$126,SMALL(IF($N$2:$N$126&lt;&gt;"",ROW($N$2:$N$126)),ROW(N5))))</f>
        <v>#NUM!</v>
      </c>
      <c r="AL235" s="13" t="e">
        <f t="array" ref="AL235">IF(COUNTA($N$2:$N$126)&lt;ROW(N5),"",INDEX($AL$1:$AL$126,SMALL(IF($N$2:$N$126&lt;&gt;"",ROW($N$2:$N$126)),ROW(N5))))</f>
        <v>#NUM!</v>
      </c>
      <c r="AM235" s="13" t="e">
        <f t="array" ref="AM235">IF(COUNTA($N$2:$N$126)&lt;ROW(N5),"",INDEX($AM$1:$AM$126,SMALL(IF($N$2:$N$126&lt;&gt;"",ROW($N$2:$N$126)),ROW(N5))))</f>
        <v>#NUM!</v>
      </c>
      <c r="AN235" s="13" t="e">
        <f t="array" ref="AN235">IF(COUNTA($N$2:$N$126)&lt;ROW(N5),"",INDEX($AN$1:$AN$126,SMALL(IF($N$2:$N$126&lt;&gt;"",ROW($N$2:$N$126)),ROW(N5))))</f>
        <v>#NUM!</v>
      </c>
      <c r="AO235" s="13" t="e">
        <f t="array" ref="AO235">IF(COUNTA($N$2:$N$126)&lt;ROW(N5),"",INDEX($AO$1:$AO$126,SMALL(IF($N$2:$N$126&lt;&gt;"",ROW($N$2:$N$126)),ROW(N5))))</f>
        <v>#NUM!</v>
      </c>
      <c r="AP235" s="13" t="e">
        <f t="array" ref="AP235">IF(COUNTA($N$2:$N$126)&lt;ROW(N5),"",INDEX($AP$1:$AP$126,SMALL(IF($N$2:$N$126&lt;&gt;"",ROW($N$2:$N$126)),ROW(N5))))</f>
        <v>#NUM!</v>
      </c>
      <c r="AQ235" s="13" t="e">
        <f t="array" ref="AQ235">IF(COUNTA($N$2:$N$126)&lt;ROW(N5),"",INDEX($AQ$1:$AQ$126,SMALL(IF($N$2:$N$126&lt;&gt;"",ROW($N$2:$N$126)),ROW(N5))))</f>
        <v>#NUM!</v>
      </c>
      <c r="AR235" s="13" t="e">
        <f t="array" ref="AR235">IF(COUNTA($N$2:$N$126)&lt;ROW(N5),"",INDEX($AR$1:$AR$126,SMALL(IF($N$2:$N$126&lt;&gt;"",ROW($N$2:$N$126)),ROW(N5))))</f>
        <v>#NUM!</v>
      </c>
      <c r="AS235" s="13" t="e">
        <f t="array" ref="AS235">IF(COUNTA($N$2:$N$126)&lt;ROW(N5),"",INDEX($AS$1:$AS$126,SMALL(IF($N$2:$N$126&lt;&gt;"",ROW($N$2:$N$126)),ROW(N5))))</f>
        <v>#NUM!</v>
      </c>
    </row>
    <row r="236" spans="10:45" ht="12.75" customHeight="1" x14ac:dyDescent="0.15">
      <c r="J236" s="13">
        <v>6</v>
      </c>
      <c r="K236" s="13" t="e">
        <f t="array" ref="K236">IF(COUNTA($N$2:$N$126)&lt;ROW(N6),"",INDEX($K$1:$K$126,SMALL(IF($N$2:$N$126&lt;&gt;"",ROW($N$2:$N$126)),ROW(N6))))</f>
        <v>#NUM!</v>
      </c>
      <c r="L236" s="13" t="e">
        <f t="array" ref="L236">IF(COUNTA($N$2:$N$126)&lt;ROW(N6),"",INDEX($L$1:$L$126,SMALL(IF($N$2:$N$126&lt;&gt;"",ROW($N$2:$N$126)),ROW(N6))))</f>
        <v>#NUM!</v>
      </c>
      <c r="M236" s="13" t="e">
        <f t="array" ref="M236">IF(COUNTA($N$2:$N$126)&lt;ROW(O6),"",INDEX($N$1:$N$126,SMALL(IF($N$2:$N$126&lt;&gt;"",ROW($N$2:$N$126)),ROW(O6))))</f>
        <v>#NUM!</v>
      </c>
      <c r="R236" s="13" t="e">
        <f t="array" ref="R236">IF(COUNTA($N$2:$N$126)&lt;ROW(N6),"",INDEX($R$1:$R$126,SMALL(IF($N$2:$N$126&lt;&gt;"",ROW($N$2:$N$126)),ROW(N6))))</f>
        <v>#NUM!</v>
      </c>
      <c r="S236" s="13" t="e">
        <f t="array" ref="S236">IF(COUNTA($N$2:$N$126)&lt;ROW(U6),"",INDEX($S$1:$S$126,SMALL(IF($N$2:$N$126&lt;&gt;"",ROW($N$2:$N$126)),ROW(U6))))</f>
        <v>#NUM!</v>
      </c>
      <c r="T236" s="13" t="e">
        <f t="array" ref="T236">IF(COUNTA($N$2:$N$126)&lt;ROW(N6),"",INDEX($T$1:$T$126,SMALL(IF($N$2:$N$126&lt;&gt;"",ROW($N$2:$N$126)),ROW(N6))))</f>
        <v>#NUM!</v>
      </c>
      <c r="U236" s="13" t="e">
        <f t="array" ref="U236">IF(COUNTA($N$2:$N$126)&lt;ROW(N6),"",INDEX($U$1:$U$126,SMALL(IF($N$2:$N$126&lt;&gt;"",ROW($N$2:$N$126)),ROW(N6))))</f>
        <v>#NUM!</v>
      </c>
      <c r="V236" s="13" t="e">
        <f t="array" ref="V236">IF(COUNTA($N$2:$N$126)&lt;ROW(N6),"",INDEX($V$1:$V$126,SMALL(IF($N$2:$N$126&lt;&gt;"",ROW($N$2:$N$126)),ROW(N6))))</f>
        <v>#NUM!</v>
      </c>
      <c r="W236" s="13" t="e">
        <f t="array" ref="W236">IF(COUNTA($N$2:$N$126)&lt;ROW(N6),"",INDEX($W$1:$W$126,SMALL(IF($N$2:$N$126&lt;&gt;"",ROW($N$2:$N$126)),ROW(N6))))</f>
        <v>#NUM!</v>
      </c>
      <c r="X236" s="13" t="e">
        <f t="array" ref="X236">IF(COUNTA($N$2:$N$126)&lt;ROW(N6),"",INDEX($X$1:$X$126,SMALL(IF($N$2:$N$126&lt;&gt;"",ROW($N$2:$N$126)),ROW(N6))))</f>
        <v>#NUM!</v>
      </c>
      <c r="Y236" s="13" t="e">
        <f t="array" ref="Y236">IF(COUNTA($N$2:$N$126)&lt;ROW(N6),"",INDEX($Y$1:$Y$126,SMALL(IF($N$2:$N$126&lt;&gt;"",ROW($N$2:$N$126)),ROW(N6))))</f>
        <v>#NUM!</v>
      </c>
      <c r="Z236" s="13" t="e">
        <f t="array" ref="Z236">IF(COUNTA($N$2:$N$126)&lt;ROW(N6),"",INDEX($Z$1:$Z$126,SMALL(IF($N$2:$N$126&lt;&gt;"",ROW($N$2:$N$126)),ROW(N6))))</f>
        <v>#NUM!</v>
      </c>
      <c r="AA236" s="13" t="e">
        <f t="array" ref="AA236">IF(COUNTA($N$2:$N$126)&lt;ROW(N6),"",INDEX($AA$1:$AA$126,SMALL(IF($N$2:$N$126&lt;&gt;"",ROW($N$2:$N$126)),ROW(N6))))</f>
        <v>#NUM!</v>
      </c>
      <c r="AB236" s="13" t="e">
        <f t="array" ref="AB236">IF(COUNTA($N$2:$N$126)&lt;ROW(N6),"",INDEX($AB$1:$AB$126,SMALL(IF($N$2:$N$126&lt;&gt;"",ROW($N$2:$N$126)),ROW(N6))))</f>
        <v>#NUM!</v>
      </c>
      <c r="AC236" s="13" t="e">
        <f t="array" ref="AC236">IF(COUNTA($N$2:$N$126)&lt;ROW(N6),"",INDEX($AC$1:$AC$126,SMALL(IF($N$2:$N$126&lt;&gt;"",ROW($N$2:$N$126)),ROW(N6))))</f>
        <v>#NUM!</v>
      </c>
      <c r="AD236" s="13" t="e">
        <f t="array" ref="AD236">IF(COUNTA($N$2:$N$126)&lt;ROW(N6),"",INDEX($AD$1:$AD$126,SMALL(IF($N$2:$N$126&lt;&gt;"",ROW($N$2:$N$126)),ROW(N6))))</f>
        <v>#NUM!</v>
      </c>
      <c r="AE236" s="13" t="e">
        <f t="array" ref="AE236">IF(COUNTA($N$2:$N$126)&lt;ROW(N6),"",INDEX($AE$1:$AE$126,SMALL(IF($N$2:$N$126&lt;&gt;"",ROW($N$2:$N$126)),ROW(N6))))</f>
        <v>#NUM!</v>
      </c>
      <c r="AF236" s="13" t="e">
        <f t="array" ref="AF236">IF(COUNTA($N$2:$N$126)&lt;ROW(N6),"",INDEX($AF$1:$AF$126,SMALL(IF($N$2:$N$126&lt;&gt;"",ROW($N$2:$N$126)),ROW(N6))))</f>
        <v>#NUM!</v>
      </c>
      <c r="AG236" s="13" t="e">
        <f t="array" ref="AG236">IF(COUNTA($N$2:$N$126)&lt;ROW(N6),"",INDEX($AG$1:$AG$126,SMALL(IF($N$2:$N$126&lt;&gt;"",ROW($N$2:$N$126)),ROW(N6))))</f>
        <v>#NUM!</v>
      </c>
      <c r="AH236" s="13" t="e">
        <f t="array" ref="AH236">IF(COUNTA($N$2:$N$126)&lt;ROW(N6),"",INDEX($AH$1:$AH$126,SMALL(IF($N$2:$N$126&lt;&gt;"",ROW($N$2:$N$126)),ROW(N6))))</f>
        <v>#NUM!</v>
      </c>
      <c r="AI236" s="13" t="e">
        <f t="array" ref="AI236">IF(COUNTA($N$2:$N$126)&lt;ROW(N6),"",INDEX($AI$1:$AI$126,SMALL(IF($N$2:$N$126&lt;&gt;"",ROW($N$2:$N$126)),ROW(N6))))</f>
        <v>#NUM!</v>
      </c>
      <c r="AJ236" s="13" t="e">
        <f t="array" ref="AJ236">IF(COUNTA($N$2:$N$126)&lt;ROW(N6),"",INDEX($AJ$1:$AJ$126,SMALL(IF($N$2:$N$126&lt;&gt;"",ROW($N$2:$N$126)),ROW(N6))))</f>
        <v>#NUM!</v>
      </c>
      <c r="AK236" s="13" t="e">
        <f t="array" ref="AK236">IF(COUNTA($N$2:$N$126)&lt;ROW(N6),"",INDEX($AK$1:$AK$126,SMALL(IF($N$2:$N$126&lt;&gt;"",ROW($N$2:$N$126)),ROW(N6))))</f>
        <v>#NUM!</v>
      </c>
      <c r="AL236" s="13" t="e">
        <f t="array" ref="AL236">IF(COUNTA($N$2:$N$126)&lt;ROW(N6),"",INDEX($AL$1:$AL$126,SMALL(IF($N$2:$N$126&lt;&gt;"",ROW($N$2:$N$126)),ROW(N6))))</f>
        <v>#NUM!</v>
      </c>
      <c r="AM236" s="13" t="e">
        <f t="array" ref="AM236">IF(COUNTA($N$2:$N$126)&lt;ROW(N6),"",INDEX($AM$1:$AM$126,SMALL(IF($N$2:$N$126&lt;&gt;"",ROW($N$2:$N$126)),ROW(N6))))</f>
        <v>#NUM!</v>
      </c>
      <c r="AN236" s="13" t="e">
        <f t="array" ref="AN236">IF(COUNTA($N$2:$N$126)&lt;ROW(N6),"",INDEX($AN$1:$AN$126,SMALL(IF($N$2:$N$126&lt;&gt;"",ROW($N$2:$N$126)),ROW(N6))))</f>
        <v>#NUM!</v>
      </c>
      <c r="AO236" s="13" t="e">
        <f t="array" ref="AO236">IF(COUNTA($N$2:$N$126)&lt;ROW(N6),"",INDEX($AO$1:$AO$126,SMALL(IF($N$2:$N$126&lt;&gt;"",ROW($N$2:$N$126)),ROW(N6))))</f>
        <v>#NUM!</v>
      </c>
      <c r="AP236" s="13" t="e">
        <f t="array" ref="AP236">IF(COUNTA($N$2:$N$126)&lt;ROW(N6),"",INDEX($AP$1:$AP$126,SMALL(IF($N$2:$N$126&lt;&gt;"",ROW($N$2:$N$126)),ROW(N6))))</f>
        <v>#NUM!</v>
      </c>
      <c r="AQ236" s="13" t="e">
        <f t="array" ref="AQ236">IF(COUNTA($N$2:$N$126)&lt;ROW(N6),"",INDEX($AQ$1:$AQ$126,SMALL(IF($N$2:$N$126&lt;&gt;"",ROW($N$2:$N$126)),ROW(N6))))</f>
        <v>#NUM!</v>
      </c>
      <c r="AR236" s="13" t="e">
        <f t="array" ref="AR236">IF(COUNTA($N$2:$N$126)&lt;ROW(N6),"",INDEX($AR$1:$AR$126,SMALL(IF($N$2:$N$126&lt;&gt;"",ROW($N$2:$N$126)),ROW(N6))))</f>
        <v>#NUM!</v>
      </c>
      <c r="AS236" s="13" t="e">
        <f t="array" ref="AS236">IF(COUNTA($N$2:$N$126)&lt;ROW(N6),"",INDEX($AS$1:$AS$126,SMALL(IF($N$2:$N$126&lt;&gt;"",ROW($N$2:$N$126)),ROW(N6))))</f>
        <v>#NUM!</v>
      </c>
    </row>
    <row r="237" spans="10:45" ht="12.75" customHeight="1" x14ac:dyDescent="0.15">
      <c r="J237" s="13">
        <v>7</v>
      </c>
      <c r="K237" s="13" t="e">
        <f t="array" ref="K237">IF(COUNTA($N$2:$N$126)&lt;ROW(N7),"",INDEX($K$1:$K$126,SMALL(IF($N$2:$N$126&lt;&gt;"",ROW($N$2:$N$126)),ROW(N7))))</f>
        <v>#NUM!</v>
      </c>
      <c r="L237" s="13" t="e">
        <f t="array" ref="L237">IF(COUNTA($N$2:$N$126)&lt;ROW(N7),"",INDEX($L$1:$L$126,SMALL(IF($N$2:$N$126&lt;&gt;"",ROW($N$2:$N$126)),ROW(N7))))</f>
        <v>#NUM!</v>
      </c>
      <c r="M237" s="13" t="e">
        <f t="array" ref="M237">IF(COUNTA($N$2:$N$126)&lt;ROW(O7),"",INDEX($N$1:$N$126,SMALL(IF($N$2:$N$126&lt;&gt;"",ROW($N$2:$N$126)),ROW(O7))))</f>
        <v>#NUM!</v>
      </c>
      <c r="R237" s="13" t="e">
        <f t="array" ref="R237">IF(COUNTA($N$2:$N$126)&lt;ROW(N7),"",INDEX($R$1:$R$126,SMALL(IF($N$2:$N$126&lt;&gt;"",ROW($N$2:$N$126)),ROW(N7))))</f>
        <v>#NUM!</v>
      </c>
      <c r="S237" s="13" t="e">
        <f t="array" ref="S237">IF(COUNTA($N$2:$N$126)&lt;ROW(U7),"",INDEX($S$1:$S$126,SMALL(IF($N$2:$N$126&lt;&gt;"",ROW($N$2:$N$126)),ROW(U7))))</f>
        <v>#NUM!</v>
      </c>
      <c r="T237" s="13" t="e">
        <f t="array" ref="T237">IF(COUNTA($N$2:$N$126)&lt;ROW(N7),"",INDEX($T$1:$T$126,SMALL(IF($N$2:$N$126&lt;&gt;"",ROW($N$2:$N$126)),ROW(N7))))</f>
        <v>#NUM!</v>
      </c>
      <c r="U237" s="13" t="e">
        <f t="array" ref="U237">IF(COUNTA($N$2:$N$126)&lt;ROW(N7),"",INDEX($U$1:$U$126,SMALL(IF($N$2:$N$126&lt;&gt;"",ROW($N$2:$N$126)),ROW(N7))))</f>
        <v>#NUM!</v>
      </c>
      <c r="V237" s="13" t="e">
        <f t="array" ref="V237">IF(COUNTA($N$2:$N$126)&lt;ROW(N7),"",INDEX($V$1:$V$126,SMALL(IF($N$2:$N$126&lt;&gt;"",ROW($N$2:$N$126)),ROW(N7))))</f>
        <v>#NUM!</v>
      </c>
      <c r="W237" s="13" t="e">
        <f t="array" ref="W237">IF(COUNTA($N$2:$N$126)&lt;ROW(N7),"",INDEX($W$1:$W$126,SMALL(IF($N$2:$N$126&lt;&gt;"",ROW($N$2:$N$126)),ROW(N7))))</f>
        <v>#NUM!</v>
      </c>
      <c r="X237" s="13" t="e">
        <f t="array" ref="X237">IF(COUNTA($N$2:$N$126)&lt;ROW(N7),"",INDEX($X$1:$X$126,SMALL(IF($N$2:$N$126&lt;&gt;"",ROW($N$2:$N$126)),ROW(N7))))</f>
        <v>#NUM!</v>
      </c>
      <c r="Y237" s="13" t="e">
        <f t="array" ref="Y237">IF(COUNTA($N$2:$N$126)&lt;ROW(N7),"",INDEX($Y$1:$Y$126,SMALL(IF($N$2:$N$126&lt;&gt;"",ROW($N$2:$N$126)),ROW(N7))))</f>
        <v>#NUM!</v>
      </c>
      <c r="Z237" s="13" t="e">
        <f t="array" ref="Z237">IF(COUNTA($N$2:$N$126)&lt;ROW(N7),"",INDEX($Z$1:$Z$126,SMALL(IF($N$2:$N$126&lt;&gt;"",ROW($N$2:$N$126)),ROW(N7))))</f>
        <v>#NUM!</v>
      </c>
      <c r="AA237" s="13" t="e">
        <f t="array" ref="AA237">IF(COUNTA($N$2:$N$126)&lt;ROW(N7),"",INDEX($AA$1:$AA$126,SMALL(IF($N$2:$N$126&lt;&gt;"",ROW($N$2:$N$126)),ROW(N7))))</f>
        <v>#NUM!</v>
      </c>
      <c r="AB237" s="13" t="e">
        <f t="array" ref="AB237">IF(COUNTA($N$2:$N$126)&lt;ROW(N7),"",INDEX($AB$1:$AB$126,SMALL(IF($N$2:$N$126&lt;&gt;"",ROW($N$2:$N$126)),ROW(N7))))</f>
        <v>#NUM!</v>
      </c>
      <c r="AC237" s="13" t="e">
        <f t="array" ref="AC237">IF(COUNTA($N$2:$N$126)&lt;ROW(N7),"",INDEX($AC$1:$AC$126,SMALL(IF($N$2:$N$126&lt;&gt;"",ROW($N$2:$N$126)),ROW(N7))))</f>
        <v>#NUM!</v>
      </c>
      <c r="AD237" s="13" t="e">
        <f t="array" ref="AD237">IF(COUNTA($N$2:$N$126)&lt;ROW(N7),"",INDEX($AD$1:$AD$126,SMALL(IF($N$2:$N$126&lt;&gt;"",ROW($N$2:$N$126)),ROW(N7))))</f>
        <v>#NUM!</v>
      </c>
      <c r="AE237" s="13" t="e">
        <f t="array" ref="AE237">IF(COUNTA($N$2:$N$126)&lt;ROW(N7),"",INDEX($AE$1:$AE$126,SMALL(IF($N$2:$N$126&lt;&gt;"",ROW($N$2:$N$126)),ROW(N7))))</f>
        <v>#NUM!</v>
      </c>
      <c r="AF237" s="13" t="e">
        <f t="array" ref="AF237">IF(COUNTA($N$2:$N$126)&lt;ROW(N7),"",INDEX($AF$1:$AF$126,SMALL(IF($N$2:$N$126&lt;&gt;"",ROW($N$2:$N$126)),ROW(N7))))</f>
        <v>#NUM!</v>
      </c>
      <c r="AG237" s="13" t="e">
        <f t="array" ref="AG237">IF(COUNTA($N$2:$N$126)&lt;ROW(N7),"",INDEX($AG$1:$AG$126,SMALL(IF($N$2:$N$126&lt;&gt;"",ROW($N$2:$N$126)),ROW(N7))))</f>
        <v>#NUM!</v>
      </c>
      <c r="AH237" s="13" t="e">
        <f t="array" ref="AH237">IF(COUNTA($N$2:$N$126)&lt;ROW(N7),"",INDEX($AH$1:$AH$126,SMALL(IF($N$2:$N$126&lt;&gt;"",ROW($N$2:$N$126)),ROW(N7))))</f>
        <v>#NUM!</v>
      </c>
      <c r="AI237" s="13" t="e">
        <f t="array" ref="AI237">IF(COUNTA($N$2:$N$126)&lt;ROW(N7),"",INDEX($AI$1:$AI$126,SMALL(IF($N$2:$N$126&lt;&gt;"",ROW($N$2:$N$126)),ROW(N7))))</f>
        <v>#NUM!</v>
      </c>
      <c r="AJ237" s="13" t="e">
        <f t="array" ref="AJ237">IF(COUNTA($N$2:$N$126)&lt;ROW(N7),"",INDEX($AJ$1:$AJ$126,SMALL(IF($N$2:$N$126&lt;&gt;"",ROW($N$2:$N$126)),ROW(N7))))</f>
        <v>#NUM!</v>
      </c>
      <c r="AK237" s="13" t="e">
        <f t="array" ref="AK237">IF(COUNTA($N$2:$N$126)&lt;ROW(N7),"",INDEX($AK$1:$AK$126,SMALL(IF($N$2:$N$126&lt;&gt;"",ROW($N$2:$N$126)),ROW(N7))))</f>
        <v>#NUM!</v>
      </c>
      <c r="AL237" s="13" t="e">
        <f t="array" ref="AL237">IF(COUNTA($N$2:$N$126)&lt;ROW(N7),"",INDEX($AL$1:$AL$126,SMALL(IF($N$2:$N$126&lt;&gt;"",ROW($N$2:$N$126)),ROW(N7))))</f>
        <v>#NUM!</v>
      </c>
      <c r="AM237" s="13" t="e">
        <f t="array" ref="AM237">IF(COUNTA($N$2:$N$126)&lt;ROW(N7),"",INDEX($AM$1:$AM$126,SMALL(IF($N$2:$N$126&lt;&gt;"",ROW($N$2:$N$126)),ROW(N7))))</f>
        <v>#NUM!</v>
      </c>
      <c r="AN237" s="13" t="e">
        <f t="array" ref="AN237">IF(COUNTA($N$2:$N$126)&lt;ROW(N7),"",INDEX($AN$1:$AN$126,SMALL(IF($N$2:$N$126&lt;&gt;"",ROW($N$2:$N$126)),ROW(N7))))</f>
        <v>#NUM!</v>
      </c>
      <c r="AO237" s="13" t="e">
        <f t="array" ref="AO237">IF(COUNTA($N$2:$N$126)&lt;ROW(N7),"",INDEX($AO$1:$AO$126,SMALL(IF($N$2:$N$126&lt;&gt;"",ROW($N$2:$N$126)),ROW(N7))))</f>
        <v>#NUM!</v>
      </c>
      <c r="AP237" s="13" t="e">
        <f t="array" ref="AP237">IF(COUNTA($N$2:$N$126)&lt;ROW(N7),"",INDEX($AP$1:$AP$126,SMALL(IF($N$2:$N$126&lt;&gt;"",ROW($N$2:$N$126)),ROW(N7))))</f>
        <v>#NUM!</v>
      </c>
      <c r="AQ237" s="13" t="e">
        <f t="array" ref="AQ237">IF(COUNTA($N$2:$N$126)&lt;ROW(N7),"",INDEX($AQ$1:$AQ$126,SMALL(IF($N$2:$N$126&lt;&gt;"",ROW($N$2:$N$126)),ROW(N7))))</f>
        <v>#NUM!</v>
      </c>
      <c r="AR237" s="13" t="e">
        <f t="array" ref="AR237">IF(COUNTA($N$2:$N$126)&lt;ROW(N7),"",INDEX($AR$1:$AR$126,SMALL(IF($N$2:$N$126&lt;&gt;"",ROW($N$2:$N$126)),ROW(N7))))</f>
        <v>#NUM!</v>
      </c>
      <c r="AS237" s="13" t="e">
        <f t="array" ref="AS237">IF(COUNTA($N$2:$N$126)&lt;ROW(N7),"",INDEX($AS$1:$AS$126,SMALL(IF($N$2:$N$126&lt;&gt;"",ROW($N$2:$N$126)),ROW(N7))))</f>
        <v>#NUM!</v>
      </c>
    </row>
    <row r="238" spans="10:45" ht="12.75" customHeight="1" x14ac:dyDescent="0.15">
      <c r="J238" s="13">
        <v>8</v>
      </c>
      <c r="K238" s="13" t="e">
        <f t="array" ref="K238">IF(COUNTA($N$2:$N$126)&lt;ROW(N8),"",INDEX($K$1:$K$126,SMALL(IF($N$2:$N$126&lt;&gt;"",ROW($N$2:$N$126)),ROW(N8))))</f>
        <v>#NUM!</v>
      </c>
      <c r="L238" s="13" t="e">
        <f t="array" ref="L238">IF(COUNTA($N$2:$N$126)&lt;ROW(N8),"",INDEX($L$1:$L$126,SMALL(IF($N$2:$N$126&lt;&gt;"",ROW($N$2:$N$126)),ROW(N8))))</f>
        <v>#NUM!</v>
      </c>
      <c r="M238" s="13" t="e">
        <f t="array" ref="M238">IF(COUNTA($N$2:$N$126)&lt;ROW(O8),"",INDEX($N$1:$N$126,SMALL(IF($N$2:$N$126&lt;&gt;"",ROW($N$2:$N$126)),ROW(O8))))</f>
        <v>#NUM!</v>
      </c>
      <c r="R238" s="13" t="e">
        <f t="array" ref="R238">IF(COUNTA($N$2:$N$126)&lt;ROW(N8),"",INDEX($R$1:$R$126,SMALL(IF($N$2:$N$126&lt;&gt;"",ROW($N$2:$N$126)),ROW(N8))))</f>
        <v>#NUM!</v>
      </c>
      <c r="S238" s="13" t="e">
        <f t="array" ref="S238">IF(COUNTA($N$2:$N$126)&lt;ROW(U8),"",INDEX($S$1:$S$126,SMALL(IF($N$2:$N$126&lt;&gt;"",ROW($N$2:$N$126)),ROW(U8))))</f>
        <v>#NUM!</v>
      </c>
      <c r="T238" s="13" t="e">
        <f t="array" ref="T238">IF(COUNTA($N$2:$N$126)&lt;ROW(N8),"",INDEX($T$1:$T$126,SMALL(IF($N$2:$N$126&lt;&gt;"",ROW($N$2:$N$126)),ROW(N8))))</f>
        <v>#NUM!</v>
      </c>
      <c r="U238" s="13" t="e">
        <f t="array" ref="U238">IF(COUNTA($N$2:$N$126)&lt;ROW(N8),"",INDEX($U$1:$U$126,SMALL(IF($N$2:$N$126&lt;&gt;"",ROW($N$2:$N$126)),ROW(N8))))</f>
        <v>#NUM!</v>
      </c>
      <c r="V238" s="13" t="e">
        <f t="array" ref="V238">IF(COUNTA($N$2:$N$126)&lt;ROW(N8),"",INDEX($V$1:$V$126,SMALL(IF($N$2:$N$126&lt;&gt;"",ROW($N$2:$N$126)),ROW(N8))))</f>
        <v>#NUM!</v>
      </c>
      <c r="W238" s="13" t="e">
        <f t="array" ref="W238">IF(COUNTA($N$2:$N$126)&lt;ROW(N8),"",INDEX($W$1:$W$126,SMALL(IF($N$2:$N$126&lt;&gt;"",ROW($N$2:$N$126)),ROW(N8))))</f>
        <v>#NUM!</v>
      </c>
      <c r="X238" s="13" t="e">
        <f t="array" ref="X238">IF(COUNTA($N$2:$N$126)&lt;ROW(N8),"",INDEX($X$1:$X$126,SMALL(IF($N$2:$N$126&lt;&gt;"",ROW($N$2:$N$126)),ROW(N8))))</f>
        <v>#NUM!</v>
      </c>
      <c r="Y238" s="13" t="e">
        <f t="array" ref="Y238">IF(COUNTA($N$2:$N$126)&lt;ROW(N8),"",INDEX($Y$1:$Y$126,SMALL(IF($N$2:$N$126&lt;&gt;"",ROW($N$2:$N$126)),ROW(N8))))</f>
        <v>#NUM!</v>
      </c>
      <c r="Z238" s="13" t="e">
        <f t="array" ref="Z238">IF(COUNTA($N$2:$N$126)&lt;ROW(N8),"",INDEX($Z$1:$Z$126,SMALL(IF($N$2:$N$126&lt;&gt;"",ROW($N$2:$N$126)),ROW(N8))))</f>
        <v>#NUM!</v>
      </c>
      <c r="AA238" s="13" t="e">
        <f t="array" ref="AA238">IF(COUNTA($N$2:$N$126)&lt;ROW(N8),"",INDEX($AA$1:$AA$126,SMALL(IF($N$2:$N$126&lt;&gt;"",ROW($N$2:$N$126)),ROW(N8))))</f>
        <v>#NUM!</v>
      </c>
      <c r="AB238" s="13" t="e">
        <f t="array" ref="AB238">IF(COUNTA($N$2:$N$126)&lt;ROW(N8),"",INDEX($AB$1:$AB$126,SMALL(IF($N$2:$N$126&lt;&gt;"",ROW($N$2:$N$126)),ROW(N8))))</f>
        <v>#NUM!</v>
      </c>
      <c r="AC238" s="13" t="e">
        <f t="array" ref="AC238">IF(COUNTA($N$2:$N$126)&lt;ROW(N8),"",INDEX($AC$1:$AC$126,SMALL(IF($N$2:$N$126&lt;&gt;"",ROW($N$2:$N$126)),ROW(N8))))</f>
        <v>#NUM!</v>
      </c>
      <c r="AD238" s="13" t="e">
        <f t="array" ref="AD238">IF(COUNTA($N$2:$N$126)&lt;ROW(N8),"",INDEX($AD$1:$AD$126,SMALL(IF($N$2:$N$126&lt;&gt;"",ROW($N$2:$N$126)),ROW(N8))))</f>
        <v>#NUM!</v>
      </c>
      <c r="AE238" s="13" t="e">
        <f t="array" ref="AE238">IF(COUNTA($N$2:$N$126)&lt;ROW(N8),"",INDEX($AE$1:$AE$126,SMALL(IF($N$2:$N$126&lt;&gt;"",ROW($N$2:$N$126)),ROW(N8))))</f>
        <v>#NUM!</v>
      </c>
      <c r="AF238" s="13" t="e">
        <f t="array" ref="AF238">IF(COUNTA($N$2:$N$126)&lt;ROW(N8),"",INDEX($AF$1:$AF$126,SMALL(IF($N$2:$N$126&lt;&gt;"",ROW($N$2:$N$126)),ROW(N8))))</f>
        <v>#NUM!</v>
      </c>
      <c r="AG238" s="13" t="e">
        <f t="array" ref="AG238">IF(COUNTA($N$2:$N$126)&lt;ROW(N8),"",INDEX($AG$1:$AG$126,SMALL(IF($N$2:$N$126&lt;&gt;"",ROW($N$2:$N$126)),ROW(N8))))</f>
        <v>#NUM!</v>
      </c>
      <c r="AH238" s="13" t="e">
        <f t="array" ref="AH238">IF(COUNTA($N$2:$N$126)&lt;ROW(N8),"",INDEX($AH$1:$AH$126,SMALL(IF($N$2:$N$126&lt;&gt;"",ROW($N$2:$N$126)),ROW(N8))))</f>
        <v>#NUM!</v>
      </c>
      <c r="AI238" s="13" t="e">
        <f t="array" ref="AI238">IF(COUNTA($N$2:$N$126)&lt;ROW(N8),"",INDEX($AI$1:$AI$126,SMALL(IF($N$2:$N$126&lt;&gt;"",ROW($N$2:$N$126)),ROW(N8))))</f>
        <v>#NUM!</v>
      </c>
      <c r="AJ238" s="13" t="e">
        <f t="array" ref="AJ238">IF(COUNTA($N$2:$N$126)&lt;ROW(N8),"",INDEX($AJ$1:$AJ$126,SMALL(IF($N$2:$N$126&lt;&gt;"",ROW($N$2:$N$126)),ROW(N8))))</f>
        <v>#NUM!</v>
      </c>
      <c r="AK238" s="13" t="e">
        <f t="array" ref="AK238">IF(COUNTA($N$2:$N$126)&lt;ROW(N8),"",INDEX($AK$1:$AK$126,SMALL(IF($N$2:$N$126&lt;&gt;"",ROW($N$2:$N$126)),ROW(N8))))</f>
        <v>#NUM!</v>
      </c>
      <c r="AL238" s="13" t="e">
        <f t="array" ref="AL238">IF(COUNTA($N$2:$N$126)&lt;ROW(N8),"",INDEX($AL$1:$AL$126,SMALL(IF($N$2:$N$126&lt;&gt;"",ROW($N$2:$N$126)),ROW(N8))))</f>
        <v>#NUM!</v>
      </c>
      <c r="AM238" s="13" t="e">
        <f t="array" ref="AM238">IF(COUNTA($N$2:$N$126)&lt;ROW(N8),"",INDEX($AM$1:$AM$126,SMALL(IF($N$2:$N$126&lt;&gt;"",ROW($N$2:$N$126)),ROW(N8))))</f>
        <v>#NUM!</v>
      </c>
      <c r="AN238" s="13" t="e">
        <f t="array" ref="AN238">IF(COUNTA($N$2:$N$126)&lt;ROW(N8),"",INDEX($AN$1:$AN$126,SMALL(IF($N$2:$N$126&lt;&gt;"",ROW($N$2:$N$126)),ROW(N8))))</f>
        <v>#NUM!</v>
      </c>
      <c r="AO238" s="13" t="e">
        <f t="array" ref="AO238">IF(COUNTA($N$2:$N$126)&lt;ROW(N8),"",INDEX($AO$1:$AO$126,SMALL(IF($N$2:$N$126&lt;&gt;"",ROW($N$2:$N$126)),ROW(N8))))</f>
        <v>#NUM!</v>
      </c>
      <c r="AP238" s="13" t="e">
        <f t="array" ref="AP238">IF(COUNTA($N$2:$N$126)&lt;ROW(N8),"",INDEX($AP$1:$AP$126,SMALL(IF($N$2:$N$126&lt;&gt;"",ROW($N$2:$N$126)),ROW(N8))))</f>
        <v>#NUM!</v>
      </c>
      <c r="AQ238" s="13" t="e">
        <f t="array" ref="AQ238">IF(COUNTA($N$2:$N$126)&lt;ROW(N8),"",INDEX($AQ$1:$AQ$126,SMALL(IF($N$2:$N$126&lt;&gt;"",ROW($N$2:$N$126)),ROW(N8))))</f>
        <v>#NUM!</v>
      </c>
      <c r="AR238" s="13" t="e">
        <f t="array" ref="AR238">IF(COUNTA($N$2:$N$126)&lt;ROW(N8),"",INDEX($AR$1:$AR$126,SMALL(IF($N$2:$N$126&lt;&gt;"",ROW($N$2:$N$126)),ROW(N8))))</f>
        <v>#NUM!</v>
      </c>
      <c r="AS238" s="13" t="e">
        <f t="array" ref="AS238">IF(COUNTA($N$2:$N$126)&lt;ROW(N8),"",INDEX($AS$1:$AS$126,SMALL(IF($N$2:$N$126&lt;&gt;"",ROW($N$2:$N$126)),ROW(N8))))</f>
        <v>#NUM!</v>
      </c>
    </row>
    <row r="239" spans="10:45" ht="12.75" customHeight="1" x14ac:dyDescent="0.15">
      <c r="J239" s="13">
        <v>9</v>
      </c>
      <c r="K239" s="13" t="e">
        <f t="array" ref="K239">IF(COUNTA($N$2:$N$126)&lt;ROW(N9),"",INDEX($K$1:$K$126,SMALL(IF($N$2:$N$126&lt;&gt;"",ROW($N$2:$N$126)),ROW(N9))))</f>
        <v>#NUM!</v>
      </c>
      <c r="L239" s="13" t="e">
        <f t="array" ref="L239">IF(COUNTA($N$2:$N$126)&lt;ROW(N9),"",INDEX($L$1:$L$126,SMALL(IF($N$2:$N$126&lt;&gt;"",ROW($N$2:$N$126)),ROW(N9))))</f>
        <v>#NUM!</v>
      </c>
      <c r="M239" s="13" t="e">
        <f t="array" ref="M239">IF(COUNTA($N$2:$N$126)&lt;ROW(O9),"",INDEX($N$1:$N$126,SMALL(IF($N$2:$N$126&lt;&gt;"",ROW($N$2:$N$126)),ROW(O9))))</f>
        <v>#NUM!</v>
      </c>
      <c r="R239" s="13" t="e">
        <f t="array" ref="R239">IF(COUNTA($N$2:$N$126)&lt;ROW(N9),"",INDEX($R$1:$R$126,SMALL(IF($N$2:$N$126&lt;&gt;"",ROW($N$2:$N$126)),ROW(N9))))</f>
        <v>#NUM!</v>
      </c>
      <c r="S239" s="13" t="e">
        <f t="array" ref="S239">IF(COUNTA($N$2:$N$126)&lt;ROW(U9),"",INDEX($S$1:$S$126,SMALL(IF($N$2:$N$126&lt;&gt;"",ROW($N$2:$N$126)),ROW(U9))))</f>
        <v>#NUM!</v>
      </c>
      <c r="T239" s="13" t="e">
        <f t="array" ref="T239">IF(COUNTA($N$2:$N$126)&lt;ROW(N9),"",INDEX($T$1:$T$126,SMALL(IF($N$2:$N$126&lt;&gt;"",ROW($N$2:$N$126)),ROW(N9))))</f>
        <v>#NUM!</v>
      </c>
      <c r="U239" s="13" t="e">
        <f t="array" ref="U239">IF(COUNTA($N$2:$N$126)&lt;ROW(N9),"",INDEX($U$1:$U$126,SMALL(IF($N$2:$N$126&lt;&gt;"",ROW($N$2:$N$126)),ROW(N9))))</f>
        <v>#NUM!</v>
      </c>
      <c r="V239" s="13" t="e">
        <f t="array" ref="V239">IF(COUNTA($N$2:$N$126)&lt;ROW(N9),"",INDEX($V$1:$V$126,SMALL(IF($N$2:$N$126&lt;&gt;"",ROW($N$2:$N$126)),ROW(N9))))</f>
        <v>#NUM!</v>
      </c>
      <c r="W239" s="13" t="e">
        <f t="array" ref="W239">IF(COUNTA($N$2:$N$126)&lt;ROW(N9),"",INDEX($W$1:$W$126,SMALL(IF($N$2:$N$126&lt;&gt;"",ROW($N$2:$N$126)),ROW(N9))))</f>
        <v>#NUM!</v>
      </c>
      <c r="X239" s="13" t="e">
        <f t="array" ref="X239">IF(COUNTA($N$2:$N$126)&lt;ROW(N9),"",INDEX($X$1:$X$126,SMALL(IF($N$2:$N$126&lt;&gt;"",ROW($N$2:$N$126)),ROW(N9))))</f>
        <v>#NUM!</v>
      </c>
      <c r="Y239" s="13" t="e">
        <f t="array" ref="Y239">IF(COUNTA($N$2:$N$126)&lt;ROW(N9),"",INDEX($Y$1:$Y$126,SMALL(IF($N$2:$N$126&lt;&gt;"",ROW($N$2:$N$126)),ROW(N9))))</f>
        <v>#NUM!</v>
      </c>
      <c r="Z239" s="13" t="e">
        <f t="array" ref="Z239">IF(COUNTA($N$2:$N$126)&lt;ROW(N9),"",INDEX($Z$1:$Z$126,SMALL(IF($N$2:$N$126&lt;&gt;"",ROW($N$2:$N$126)),ROW(N9))))</f>
        <v>#NUM!</v>
      </c>
      <c r="AA239" s="13" t="e">
        <f t="array" ref="AA239">IF(COUNTA($N$2:$N$126)&lt;ROW(N9),"",INDEX($AA$1:$AA$126,SMALL(IF($N$2:$N$126&lt;&gt;"",ROW($N$2:$N$126)),ROW(N9))))</f>
        <v>#NUM!</v>
      </c>
      <c r="AB239" s="13" t="e">
        <f t="array" ref="AB239">IF(COUNTA($N$2:$N$126)&lt;ROW(N9),"",INDEX($AB$1:$AB$126,SMALL(IF($N$2:$N$126&lt;&gt;"",ROW($N$2:$N$126)),ROW(N9))))</f>
        <v>#NUM!</v>
      </c>
      <c r="AC239" s="13" t="e">
        <f t="array" ref="AC239">IF(COUNTA($N$2:$N$126)&lt;ROW(N9),"",INDEX($AC$1:$AC$126,SMALL(IF($N$2:$N$126&lt;&gt;"",ROW($N$2:$N$126)),ROW(N9))))</f>
        <v>#NUM!</v>
      </c>
      <c r="AD239" s="13" t="e">
        <f t="array" ref="AD239">IF(COUNTA($N$2:$N$126)&lt;ROW(N9),"",INDEX($AD$1:$AD$126,SMALL(IF($N$2:$N$126&lt;&gt;"",ROW($N$2:$N$126)),ROW(N9))))</f>
        <v>#NUM!</v>
      </c>
      <c r="AE239" s="13" t="e">
        <f t="array" ref="AE239">IF(COUNTA($N$2:$N$126)&lt;ROW(N9),"",INDEX($AE$1:$AE$126,SMALL(IF($N$2:$N$126&lt;&gt;"",ROW($N$2:$N$126)),ROW(N9))))</f>
        <v>#NUM!</v>
      </c>
      <c r="AF239" s="13" t="e">
        <f t="array" ref="AF239">IF(COUNTA($N$2:$N$126)&lt;ROW(N9),"",INDEX($AF$1:$AF$126,SMALL(IF($N$2:$N$126&lt;&gt;"",ROW($N$2:$N$126)),ROW(N9))))</f>
        <v>#NUM!</v>
      </c>
      <c r="AG239" s="13" t="e">
        <f t="array" ref="AG239">IF(COUNTA($N$2:$N$126)&lt;ROW(N9),"",INDEX($AG$1:$AG$126,SMALL(IF($N$2:$N$126&lt;&gt;"",ROW($N$2:$N$126)),ROW(N9))))</f>
        <v>#NUM!</v>
      </c>
      <c r="AH239" s="13" t="e">
        <f t="array" ref="AH239">IF(COUNTA($N$2:$N$126)&lt;ROW(N9),"",INDEX($AH$1:$AH$126,SMALL(IF($N$2:$N$126&lt;&gt;"",ROW($N$2:$N$126)),ROW(N9))))</f>
        <v>#NUM!</v>
      </c>
      <c r="AI239" s="13" t="e">
        <f t="array" ref="AI239">IF(COUNTA($N$2:$N$126)&lt;ROW(N9),"",INDEX($AI$1:$AI$126,SMALL(IF($N$2:$N$126&lt;&gt;"",ROW($N$2:$N$126)),ROW(N9))))</f>
        <v>#NUM!</v>
      </c>
      <c r="AJ239" s="13" t="e">
        <f t="array" ref="AJ239">IF(COUNTA($N$2:$N$126)&lt;ROW(N9),"",INDEX($AJ$1:$AJ$126,SMALL(IF($N$2:$N$126&lt;&gt;"",ROW($N$2:$N$126)),ROW(N9))))</f>
        <v>#NUM!</v>
      </c>
      <c r="AK239" s="13" t="e">
        <f t="array" ref="AK239">IF(COUNTA($N$2:$N$126)&lt;ROW(N9),"",INDEX($AK$1:$AK$126,SMALL(IF($N$2:$N$126&lt;&gt;"",ROW($N$2:$N$126)),ROW(N9))))</f>
        <v>#NUM!</v>
      </c>
      <c r="AL239" s="13" t="e">
        <f t="array" ref="AL239">IF(COUNTA($N$2:$N$126)&lt;ROW(N9),"",INDEX($AL$1:$AL$126,SMALL(IF($N$2:$N$126&lt;&gt;"",ROW($N$2:$N$126)),ROW(N9))))</f>
        <v>#NUM!</v>
      </c>
      <c r="AM239" s="13" t="e">
        <f t="array" ref="AM239">IF(COUNTA($N$2:$N$126)&lt;ROW(N9),"",INDEX($AM$1:$AM$126,SMALL(IF($N$2:$N$126&lt;&gt;"",ROW($N$2:$N$126)),ROW(N9))))</f>
        <v>#NUM!</v>
      </c>
      <c r="AN239" s="13" t="e">
        <f t="array" ref="AN239">IF(COUNTA($N$2:$N$126)&lt;ROW(N9),"",INDEX($AN$1:$AN$126,SMALL(IF($N$2:$N$126&lt;&gt;"",ROW($N$2:$N$126)),ROW(N9))))</f>
        <v>#NUM!</v>
      </c>
      <c r="AO239" s="13" t="e">
        <f t="array" ref="AO239">IF(COUNTA($N$2:$N$126)&lt;ROW(N9),"",INDEX($AO$1:$AO$126,SMALL(IF($N$2:$N$126&lt;&gt;"",ROW($N$2:$N$126)),ROW(N9))))</f>
        <v>#NUM!</v>
      </c>
      <c r="AP239" s="13" t="e">
        <f t="array" ref="AP239">IF(COUNTA($N$2:$N$126)&lt;ROW(N9),"",INDEX($AP$1:$AP$126,SMALL(IF($N$2:$N$126&lt;&gt;"",ROW($N$2:$N$126)),ROW(N9))))</f>
        <v>#NUM!</v>
      </c>
      <c r="AQ239" s="13" t="e">
        <f t="array" ref="AQ239">IF(COUNTA($N$2:$N$126)&lt;ROW(N9),"",INDEX($AQ$1:$AQ$126,SMALL(IF($N$2:$N$126&lt;&gt;"",ROW($N$2:$N$126)),ROW(N9))))</f>
        <v>#NUM!</v>
      </c>
      <c r="AR239" s="13" t="e">
        <f t="array" ref="AR239">IF(COUNTA($N$2:$N$126)&lt;ROW(N9),"",INDEX($AR$1:$AR$126,SMALL(IF($N$2:$N$126&lt;&gt;"",ROW($N$2:$N$126)),ROW(N9))))</f>
        <v>#NUM!</v>
      </c>
      <c r="AS239" s="13" t="e">
        <f t="array" ref="AS239">IF(COUNTA($N$2:$N$126)&lt;ROW(N9),"",INDEX($AS$1:$AS$126,SMALL(IF($N$2:$N$126&lt;&gt;"",ROW($N$2:$N$126)),ROW(N9))))</f>
        <v>#NUM!</v>
      </c>
    </row>
    <row r="240" spans="10:45" ht="12.75" customHeight="1" x14ac:dyDescent="0.15">
      <c r="J240" s="13">
        <v>10</v>
      </c>
      <c r="K240" s="13" t="e">
        <f t="array" ref="K240">IF(COUNTA($N$2:$N$126)&lt;ROW(N10),"",INDEX($K$1:$K$126,SMALL(IF($N$2:$N$126&lt;&gt;"",ROW($N$2:$N$126)),ROW(N10))))</f>
        <v>#NUM!</v>
      </c>
      <c r="L240" s="13" t="e">
        <f t="array" ref="L240">IF(COUNTA($N$2:$N$126)&lt;ROW(N10),"",INDEX($L$1:$L$126,SMALL(IF($N$2:$N$126&lt;&gt;"",ROW($N$2:$N$126)),ROW(N10))))</f>
        <v>#NUM!</v>
      </c>
      <c r="M240" s="13" t="e">
        <f t="array" ref="M240">IF(COUNTA($N$2:$N$126)&lt;ROW(O10),"",INDEX($N$1:$N$126,SMALL(IF($N$2:$N$126&lt;&gt;"",ROW($N$2:$N$126)),ROW(O10))))</f>
        <v>#NUM!</v>
      </c>
      <c r="R240" s="13" t="e">
        <f t="array" ref="R240">IF(COUNTA($N$2:$N$126)&lt;ROW(N10),"",INDEX($R$1:$R$126,SMALL(IF($N$2:$N$126&lt;&gt;"",ROW($N$2:$N$126)),ROW(N10))))</f>
        <v>#NUM!</v>
      </c>
      <c r="S240" s="13" t="e">
        <f t="array" ref="S240">IF(COUNTA($N$2:$N$126)&lt;ROW(U10),"",INDEX($S$1:$S$126,SMALL(IF($N$2:$N$126&lt;&gt;"",ROW($N$2:$N$126)),ROW(U10))))</f>
        <v>#NUM!</v>
      </c>
      <c r="T240" s="13" t="e">
        <f t="array" ref="T240">IF(COUNTA($N$2:$N$126)&lt;ROW(N10),"",INDEX($T$1:$T$126,SMALL(IF($N$2:$N$126&lt;&gt;"",ROW($N$2:$N$126)),ROW(N10))))</f>
        <v>#NUM!</v>
      </c>
      <c r="U240" s="13" t="e">
        <f t="array" ref="U240">IF(COUNTA($N$2:$N$126)&lt;ROW(N10),"",INDEX($U$1:$U$126,SMALL(IF($N$2:$N$126&lt;&gt;"",ROW($N$2:$N$126)),ROW(N10))))</f>
        <v>#NUM!</v>
      </c>
      <c r="V240" s="13" t="e">
        <f t="array" ref="V240">IF(COUNTA($N$2:$N$126)&lt;ROW(N10),"",INDEX($V$1:$V$126,SMALL(IF($N$2:$N$126&lt;&gt;"",ROW($N$2:$N$126)),ROW(N10))))</f>
        <v>#NUM!</v>
      </c>
      <c r="W240" s="13" t="e">
        <f t="array" ref="W240">IF(COUNTA($N$2:$N$126)&lt;ROW(N10),"",INDEX($W$1:$W$126,SMALL(IF($N$2:$N$126&lt;&gt;"",ROW($N$2:$N$126)),ROW(N10))))</f>
        <v>#NUM!</v>
      </c>
      <c r="X240" s="13" t="e">
        <f t="array" ref="X240">IF(COUNTA($N$2:$N$126)&lt;ROW(N10),"",INDEX($X$1:$X$126,SMALL(IF($N$2:$N$126&lt;&gt;"",ROW($N$2:$N$126)),ROW(N10))))</f>
        <v>#NUM!</v>
      </c>
      <c r="Y240" s="13" t="e">
        <f t="array" ref="Y240">IF(COUNTA($N$2:$N$126)&lt;ROW(N10),"",INDEX($Y$1:$Y$126,SMALL(IF($N$2:$N$126&lt;&gt;"",ROW($N$2:$N$126)),ROW(N10))))</f>
        <v>#NUM!</v>
      </c>
      <c r="Z240" s="13" t="e">
        <f t="array" ref="Z240">IF(COUNTA($N$2:$N$126)&lt;ROW(N10),"",INDEX($Z$1:$Z$126,SMALL(IF($N$2:$N$126&lt;&gt;"",ROW($N$2:$N$126)),ROW(N10))))</f>
        <v>#NUM!</v>
      </c>
      <c r="AA240" s="13" t="e">
        <f t="array" ref="AA240">IF(COUNTA($N$2:$N$126)&lt;ROW(N10),"",INDEX($AA$1:$AA$126,SMALL(IF($N$2:$N$126&lt;&gt;"",ROW($N$2:$N$126)),ROW(N10))))</f>
        <v>#NUM!</v>
      </c>
      <c r="AB240" s="13" t="e">
        <f t="array" ref="AB240">IF(COUNTA($N$2:$N$126)&lt;ROW(N10),"",INDEX($AB$1:$AB$126,SMALL(IF($N$2:$N$126&lt;&gt;"",ROW($N$2:$N$126)),ROW(N10))))</f>
        <v>#NUM!</v>
      </c>
      <c r="AC240" s="13" t="e">
        <f t="array" ref="AC240">IF(COUNTA($N$2:$N$126)&lt;ROW(N10),"",INDEX($AC$1:$AC$126,SMALL(IF($N$2:$N$126&lt;&gt;"",ROW($N$2:$N$126)),ROW(N10))))</f>
        <v>#NUM!</v>
      </c>
      <c r="AD240" s="13" t="e">
        <f t="array" ref="AD240">IF(COUNTA($N$2:$N$126)&lt;ROW(N10),"",INDEX($AD$1:$AD$126,SMALL(IF($N$2:$N$126&lt;&gt;"",ROW($N$2:$N$126)),ROW(N10))))</f>
        <v>#NUM!</v>
      </c>
      <c r="AE240" s="13" t="e">
        <f t="array" ref="AE240">IF(COUNTA($N$2:$N$126)&lt;ROW(N10),"",INDEX($AE$1:$AE$126,SMALL(IF($N$2:$N$126&lt;&gt;"",ROW($N$2:$N$126)),ROW(N10))))</f>
        <v>#NUM!</v>
      </c>
      <c r="AF240" s="13" t="e">
        <f t="array" ref="AF240">IF(COUNTA($N$2:$N$126)&lt;ROW(N10),"",INDEX($AF$1:$AF$126,SMALL(IF($N$2:$N$126&lt;&gt;"",ROW($N$2:$N$126)),ROW(N10))))</f>
        <v>#NUM!</v>
      </c>
      <c r="AG240" s="13" t="e">
        <f t="array" ref="AG240">IF(COUNTA($N$2:$N$126)&lt;ROW(N10),"",INDEX($AG$1:$AG$126,SMALL(IF($N$2:$N$126&lt;&gt;"",ROW($N$2:$N$126)),ROW(N10))))</f>
        <v>#NUM!</v>
      </c>
      <c r="AH240" s="13" t="e">
        <f t="array" ref="AH240">IF(COUNTA($N$2:$N$126)&lt;ROW(N10),"",INDEX($AH$1:$AH$126,SMALL(IF($N$2:$N$126&lt;&gt;"",ROW($N$2:$N$126)),ROW(N10))))</f>
        <v>#NUM!</v>
      </c>
      <c r="AI240" s="13" t="e">
        <f t="array" ref="AI240">IF(COUNTA($N$2:$N$126)&lt;ROW(N10),"",INDEX($AI$1:$AI$126,SMALL(IF($N$2:$N$126&lt;&gt;"",ROW($N$2:$N$126)),ROW(N10))))</f>
        <v>#NUM!</v>
      </c>
      <c r="AJ240" s="13" t="e">
        <f t="array" ref="AJ240">IF(COUNTA($N$2:$N$126)&lt;ROW(N10),"",INDEX($AJ$1:$AJ$126,SMALL(IF($N$2:$N$126&lt;&gt;"",ROW($N$2:$N$126)),ROW(N10))))</f>
        <v>#NUM!</v>
      </c>
      <c r="AK240" s="13" t="e">
        <f t="array" ref="AK240">IF(COUNTA($N$2:$N$126)&lt;ROW(N10),"",INDEX($AK$1:$AK$126,SMALL(IF($N$2:$N$126&lt;&gt;"",ROW($N$2:$N$126)),ROW(N10))))</f>
        <v>#NUM!</v>
      </c>
      <c r="AL240" s="13" t="e">
        <f t="array" ref="AL240">IF(COUNTA($N$2:$N$126)&lt;ROW(N10),"",INDEX($AL$1:$AL$126,SMALL(IF($N$2:$N$126&lt;&gt;"",ROW($N$2:$N$126)),ROW(N10))))</f>
        <v>#NUM!</v>
      </c>
      <c r="AM240" s="13" t="e">
        <f t="array" ref="AM240">IF(COUNTA($N$2:$N$126)&lt;ROW(N10),"",INDEX($AM$1:$AM$126,SMALL(IF($N$2:$N$126&lt;&gt;"",ROW($N$2:$N$126)),ROW(N10))))</f>
        <v>#NUM!</v>
      </c>
      <c r="AN240" s="13" t="e">
        <f t="array" ref="AN240">IF(COUNTA($N$2:$N$126)&lt;ROW(N10),"",INDEX($AN$1:$AN$126,SMALL(IF($N$2:$N$126&lt;&gt;"",ROW($N$2:$N$126)),ROW(N10))))</f>
        <v>#NUM!</v>
      </c>
      <c r="AO240" s="13" t="e">
        <f t="array" ref="AO240">IF(COUNTA($N$2:$N$126)&lt;ROW(N10),"",INDEX($AO$1:$AO$126,SMALL(IF($N$2:$N$126&lt;&gt;"",ROW($N$2:$N$126)),ROW(N10))))</f>
        <v>#NUM!</v>
      </c>
      <c r="AP240" s="13" t="e">
        <f t="array" ref="AP240">IF(COUNTA($N$2:$N$126)&lt;ROW(N10),"",INDEX($AP$1:$AP$126,SMALL(IF($N$2:$N$126&lt;&gt;"",ROW($N$2:$N$126)),ROW(N10))))</f>
        <v>#NUM!</v>
      </c>
      <c r="AQ240" s="13" t="e">
        <f t="array" ref="AQ240">IF(COUNTA($N$2:$N$126)&lt;ROW(N10),"",INDEX($AQ$1:$AQ$126,SMALL(IF($N$2:$N$126&lt;&gt;"",ROW($N$2:$N$126)),ROW(N10))))</f>
        <v>#NUM!</v>
      </c>
      <c r="AR240" s="13" t="e">
        <f t="array" ref="AR240">IF(COUNTA($N$2:$N$126)&lt;ROW(N10),"",INDEX($AR$1:$AR$126,SMALL(IF($N$2:$N$126&lt;&gt;"",ROW($N$2:$N$126)),ROW(N10))))</f>
        <v>#NUM!</v>
      </c>
      <c r="AS240" s="13" t="e">
        <f t="array" ref="AS240">IF(COUNTA($N$2:$N$126)&lt;ROW(N10),"",INDEX($AS$1:$AS$126,SMALL(IF($N$2:$N$126&lt;&gt;"",ROW($N$2:$N$126)),ROW(N10))))</f>
        <v>#NUM!</v>
      </c>
    </row>
    <row r="241" spans="10:45" ht="12.75" customHeight="1" x14ac:dyDescent="0.15">
      <c r="J241" s="13">
        <v>11</v>
      </c>
      <c r="K241" s="13" t="e">
        <f t="array" ref="K241">IF(COUNTA($N$2:$N$126)&lt;ROW(N11),"",INDEX($K$1:$K$126,SMALL(IF($N$2:$N$126&lt;&gt;"",ROW($N$2:$N$126)),ROW(N11))))</f>
        <v>#NUM!</v>
      </c>
      <c r="L241" s="13" t="e">
        <f t="array" ref="L241">IF(COUNTA($N$2:$N$126)&lt;ROW(N11),"",INDEX($L$1:$L$126,SMALL(IF($N$2:$N$126&lt;&gt;"",ROW($N$2:$N$126)),ROW(N11))))</f>
        <v>#NUM!</v>
      </c>
      <c r="M241" s="13" t="e">
        <f t="array" ref="M241">IF(COUNTA($N$2:$N$126)&lt;ROW(O11),"",INDEX($N$1:$N$126,SMALL(IF($N$2:$N$126&lt;&gt;"",ROW($N$2:$N$126)),ROW(O11))))</f>
        <v>#NUM!</v>
      </c>
      <c r="R241" s="13" t="e">
        <f t="array" ref="R241">IF(COUNTA($N$2:$N$126)&lt;ROW(N11),"",INDEX($R$1:$R$126,SMALL(IF($N$2:$N$126&lt;&gt;"",ROW($N$2:$N$126)),ROW(N11))))</f>
        <v>#NUM!</v>
      </c>
      <c r="S241" s="13" t="e">
        <f t="array" ref="S241">IF(COUNTA($N$2:$N$126)&lt;ROW(U11),"",INDEX($S$1:$S$126,SMALL(IF($N$2:$N$126&lt;&gt;"",ROW($N$2:$N$126)),ROW(U11))))</f>
        <v>#NUM!</v>
      </c>
      <c r="T241" s="13" t="e">
        <f t="array" ref="T241">IF(COUNTA($N$2:$N$126)&lt;ROW(N11),"",INDEX($T$1:$T$126,SMALL(IF($N$2:$N$126&lt;&gt;"",ROW($N$2:$N$126)),ROW(N11))))</f>
        <v>#NUM!</v>
      </c>
      <c r="U241" s="13" t="e">
        <f t="array" ref="U241">IF(COUNTA($N$2:$N$126)&lt;ROW(N11),"",INDEX($U$1:$U$126,SMALL(IF($N$2:$N$126&lt;&gt;"",ROW($N$2:$N$126)),ROW(N11))))</f>
        <v>#NUM!</v>
      </c>
      <c r="V241" s="13" t="e">
        <f t="array" ref="V241">IF(COUNTA($N$2:$N$126)&lt;ROW(N11),"",INDEX($V$1:$V$126,SMALL(IF($N$2:$N$126&lt;&gt;"",ROW($N$2:$N$126)),ROW(N11))))</f>
        <v>#NUM!</v>
      </c>
      <c r="W241" s="13" t="e">
        <f t="array" ref="W241">IF(COUNTA($N$2:$N$126)&lt;ROW(N11),"",INDEX($W$1:$W$126,SMALL(IF($N$2:$N$126&lt;&gt;"",ROW($N$2:$N$126)),ROW(N11))))</f>
        <v>#NUM!</v>
      </c>
      <c r="X241" s="13" t="e">
        <f t="array" ref="X241">IF(COUNTA($N$2:$N$126)&lt;ROW(N11),"",INDEX($X$1:$X$126,SMALL(IF($N$2:$N$126&lt;&gt;"",ROW($N$2:$N$126)),ROW(N11))))</f>
        <v>#NUM!</v>
      </c>
      <c r="Y241" s="13" t="e">
        <f t="array" ref="Y241">IF(COUNTA($N$2:$N$126)&lt;ROW(N11),"",INDEX($Y$1:$Y$126,SMALL(IF($N$2:$N$126&lt;&gt;"",ROW($N$2:$N$126)),ROW(N11))))</f>
        <v>#NUM!</v>
      </c>
      <c r="Z241" s="13" t="e">
        <f t="array" ref="Z241">IF(COUNTA($N$2:$N$126)&lt;ROW(N11),"",INDEX($Z$1:$Z$126,SMALL(IF($N$2:$N$126&lt;&gt;"",ROW($N$2:$N$126)),ROW(N11))))</f>
        <v>#NUM!</v>
      </c>
      <c r="AA241" s="13" t="e">
        <f t="array" ref="AA241">IF(COUNTA($N$2:$N$126)&lt;ROW(N11),"",INDEX($AA$1:$AA$126,SMALL(IF($N$2:$N$126&lt;&gt;"",ROW($N$2:$N$126)),ROW(N11))))</f>
        <v>#NUM!</v>
      </c>
      <c r="AB241" s="13" t="e">
        <f t="array" ref="AB241">IF(COUNTA($N$2:$N$126)&lt;ROW(N11),"",INDEX($AB$1:$AB$126,SMALL(IF($N$2:$N$126&lt;&gt;"",ROW($N$2:$N$126)),ROW(N11))))</f>
        <v>#NUM!</v>
      </c>
      <c r="AC241" s="13" t="e">
        <f t="array" ref="AC241">IF(COUNTA($N$2:$N$126)&lt;ROW(N11),"",INDEX($AC$1:$AC$126,SMALL(IF($N$2:$N$126&lt;&gt;"",ROW($N$2:$N$126)),ROW(N11))))</f>
        <v>#NUM!</v>
      </c>
      <c r="AD241" s="13" t="e">
        <f t="array" ref="AD241">IF(COUNTA($N$2:$N$126)&lt;ROW(N11),"",INDEX($AD$1:$AD$126,SMALL(IF($N$2:$N$126&lt;&gt;"",ROW($N$2:$N$126)),ROW(N11))))</f>
        <v>#NUM!</v>
      </c>
      <c r="AE241" s="13" t="e">
        <f t="array" ref="AE241">IF(COUNTA($N$2:$N$126)&lt;ROW(N11),"",INDEX($AE$1:$AE$126,SMALL(IF($N$2:$N$126&lt;&gt;"",ROW($N$2:$N$126)),ROW(N11))))</f>
        <v>#NUM!</v>
      </c>
      <c r="AF241" s="13" t="e">
        <f t="array" ref="AF241">IF(COUNTA($N$2:$N$126)&lt;ROW(N11),"",INDEX($AF$1:$AF$126,SMALL(IF($N$2:$N$126&lt;&gt;"",ROW($N$2:$N$126)),ROW(N11))))</f>
        <v>#NUM!</v>
      </c>
      <c r="AG241" s="13" t="e">
        <f t="array" ref="AG241">IF(COUNTA($N$2:$N$126)&lt;ROW(N11),"",INDEX($AG$1:$AG$126,SMALL(IF($N$2:$N$126&lt;&gt;"",ROW($N$2:$N$126)),ROW(N11))))</f>
        <v>#NUM!</v>
      </c>
      <c r="AH241" s="13" t="e">
        <f t="array" ref="AH241">IF(COUNTA($N$2:$N$126)&lt;ROW(N11),"",INDEX($AH$1:$AH$126,SMALL(IF($N$2:$N$126&lt;&gt;"",ROW($N$2:$N$126)),ROW(N11))))</f>
        <v>#NUM!</v>
      </c>
      <c r="AI241" s="13" t="e">
        <f t="array" ref="AI241">IF(COUNTA($N$2:$N$126)&lt;ROW(N11),"",INDEX($AI$1:$AI$126,SMALL(IF($N$2:$N$126&lt;&gt;"",ROW($N$2:$N$126)),ROW(N11))))</f>
        <v>#NUM!</v>
      </c>
      <c r="AJ241" s="13" t="e">
        <f t="array" ref="AJ241">IF(COUNTA($N$2:$N$126)&lt;ROW(N11),"",INDEX($AJ$1:$AJ$126,SMALL(IF($N$2:$N$126&lt;&gt;"",ROW($N$2:$N$126)),ROW(N11))))</f>
        <v>#NUM!</v>
      </c>
      <c r="AK241" s="13" t="e">
        <f t="array" ref="AK241">IF(COUNTA($N$2:$N$126)&lt;ROW(N11),"",INDEX($AK$1:$AK$126,SMALL(IF($N$2:$N$126&lt;&gt;"",ROW($N$2:$N$126)),ROW(N11))))</f>
        <v>#NUM!</v>
      </c>
      <c r="AL241" s="13" t="e">
        <f t="array" ref="AL241">IF(COUNTA($N$2:$N$126)&lt;ROW(N11),"",INDEX($AL$1:$AL$126,SMALL(IF($N$2:$N$126&lt;&gt;"",ROW($N$2:$N$126)),ROW(N11))))</f>
        <v>#NUM!</v>
      </c>
      <c r="AM241" s="13" t="e">
        <f t="array" ref="AM241">IF(COUNTA($N$2:$N$126)&lt;ROW(N11),"",INDEX($AM$1:$AM$126,SMALL(IF($N$2:$N$126&lt;&gt;"",ROW($N$2:$N$126)),ROW(N11))))</f>
        <v>#NUM!</v>
      </c>
      <c r="AN241" s="13" t="e">
        <f t="array" ref="AN241">IF(COUNTA($N$2:$N$126)&lt;ROW(N11),"",INDEX($AN$1:$AN$126,SMALL(IF($N$2:$N$126&lt;&gt;"",ROW($N$2:$N$126)),ROW(N11))))</f>
        <v>#NUM!</v>
      </c>
      <c r="AO241" s="13" t="e">
        <f t="array" ref="AO241">IF(COUNTA($N$2:$N$126)&lt;ROW(N11),"",INDEX($AO$1:$AO$126,SMALL(IF($N$2:$N$126&lt;&gt;"",ROW($N$2:$N$126)),ROW(N11))))</f>
        <v>#NUM!</v>
      </c>
      <c r="AP241" s="13" t="e">
        <f t="array" ref="AP241">IF(COUNTA($N$2:$N$126)&lt;ROW(N11),"",INDEX($AP$1:$AP$126,SMALL(IF($N$2:$N$126&lt;&gt;"",ROW($N$2:$N$126)),ROW(N11))))</f>
        <v>#NUM!</v>
      </c>
      <c r="AQ241" s="13" t="e">
        <f t="array" ref="AQ241">IF(COUNTA($N$2:$N$126)&lt;ROW(N11),"",INDEX($AQ$1:$AQ$126,SMALL(IF($N$2:$N$126&lt;&gt;"",ROW($N$2:$N$126)),ROW(N11))))</f>
        <v>#NUM!</v>
      </c>
      <c r="AR241" s="13" t="e">
        <f t="array" ref="AR241">IF(COUNTA($N$2:$N$126)&lt;ROW(N11),"",INDEX($AR$1:$AR$126,SMALL(IF($N$2:$N$126&lt;&gt;"",ROW($N$2:$N$126)),ROW(N11))))</f>
        <v>#NUM!</v>
      </c>
      <c r="AS241" s="13" t="e">
        <f t="array" ref="AS241">IF(COUNTA($N$2:$N$126)&lt;ROW(N11),"",INDEX($AS$1:$AS$126,SMALL(IF($N$2:$N$126&lt;&gt;"",ROW($N$2:$N$126)),ROW(N11))))</f>
        <v>#NUM!</v>
      </c>
    </row>
    <row r="242" spans="10:45" ht="12.75" customHeight="1" x14ac:dyDescent="0.15">
      <c r="J242" s="13">
        <v>12</v>
      </c>
      <c r="K242" s="13" t="e">
        <f t="array" ref="K242">IF(COUNTA($N$2:$N$126)&lt;ROW(N12),"",INDEX($K$1:$K$126,SMALL(IF($N$2:$N$126&lt;&gt;"",ROW($N$2:$N$126)),ROW(N12))))</f>
        <v>#NUM!</v>
      </c>
      <c r="L242" s="13" t="e">
        <f t="array" ref="L242">IF(COUNTA($N$2:$N$126)&lt;ROW(N12),"",INDEX($L$1:$L$126,SMALL(IF($N$2:$N$126&lt;&gt;"",ROW($N$2:$N$126)),ROW(N12))))</f>
        <v>#NUM!</v>
      </c>
      <c r="M242" s="13" t="e">
        <f t="array" ref="M242">IF(COUNTA($N$2:$N$126)&lt;ROW(O12),"",INDEX($N$1:$N$126,SMALL(IF($N$2:$N$126&lt;&gt;"",ROW($N$2:$N$126)),ROW(O12))))</f>
        <v>#NUM!</v>
      </c>
      <c r="R242" s="13" t="e">
        <f t="array" ref="R242">IF(COUNTA($N$2:$N$126)&lt;ROW(N12),"",INDEX($R$1:$R$126,SMALL(IF($N$2:$N$126&lt;&gt;"",ROW($N$2:$N$126)),ROW(N12))))</f>
        <v>#NUM!</v>
      </c>
      <c r="S242" s="13" t="e">
        <f t="array" ref="S242">IF(COUNTA($N$2:$N$126)&lt;ROW(U12),"",INDEX($S$1:$S$126,SMALL(IF($N$2:$N$126&lt;&gt;"",ROW($N$2:$N$126)),ROW(U12))))</f>
        <v>#NUM!</v>
      </c>
      <c r="T242" s="13" t="e">
        <f t="array" ref="T242">IF(COUNTA($N$2:$N$126)&lt;ROW(N12),"",INDEX($T$1:$T$126,SMALL(IF($N$2:$N$126&lt;&gt;"",ROW($N$2:$N$126)),ROW(N12))))</f>
        <v>#NUM!</v>
      </c>
      <c r="U242" s="13" t="e">
        <f t="array" ref="U242">IF(COUNTA($N$2:$N$126)&lt;ROW(N12),"",INDEX($U$1:$U$126,SMALL(IF($N$2:$N$126&lt;&gt;"",ROW($N$2:$N$126)),ROW(N12))))</f>
        <v>#NUM!</v>
      </c>
      <c r="V242" s="13" t="e">
        <f t="array" ref="V242">IF(COUNTA($N$2:$N$126)&lt;ROW(N12),"",INDEX($V$1:$V$126,SMALL(IF($N$2:$N$126&lt;&gt;"",ROW($N$2:$N$126)),ROW(N12))))</f>
        <v>#NUM!</v>
      </c>
      <c r="W242" s="13" t="e">
        <f t="array" ref="W242">IF(COUNTA($N$2:$N$126)&lt;ROW(N12),"",INDEX($W$1:$W$126,SMALL(IF($N$2:$N$126&lt;&gt;"",ROW($N$2:$N$126)),ROW(N12))))</f>
        <v>#NUM!</v>
      </c>
      <c r="X242" s="13" t="e">
        <f t="array" ref="X242">IF(COUNTA($N$2:$N$126)&lt;ROW(N12),"",INDEX($X$1:$X$126,SMALL(IF($N$2:$N$126&lt;&gt;"",ROW($N$2:$N$126)),ROW(N12))))</f>
        <v>#NUM!</v>
      </c>
      <c r="Y242" s="13" t="e">
        <f t="array" ref="Y242">IF(COUNTA($N$2:$N$126)&lt;ROW(N12),"",INDEX($Y$1:$Y$126,SMALL(IF($N$2:$N$126&lt;&gt;"",ROW($N$2:$N$126)),ROW(N12))))</f>
        <v>#NUM!</v>
      </c>
      <c r="Z242" s="13" t="e">
        <f t="array" ref="Z242">IF(COUNTA($N$2:$N$126)&lt;ROW(N12),"",INDEX($Z$1:$Z$126,SMALL(IF($N$2:$N$126&lt;&gt;"",ROW($N$2:$N$126)),ROW(N12))))</f>
        <v>#NUM!</v>
      </c>
      <c r="AA242" s="13" t="e">
        <f t="array" ref="AA242">IF(COUNTA($N$2:$N$126)&lt;ROW(N12),"",INDEX($AA$1:$AA$126,SMALL(IF($N$2:$N$126&lt;&gt;"",ROW($N$2:$N$126)),ROW(N12))))</f>
        <v>#NUM!</v>
      </c>
      <c r="AB242" s="13" t="e">
        <f t="array" ref="AB242">IF(COUNTA($N$2:$N$126)&lt;ROW(N12),"",INDEX($AB$1:$AB$126,SMALL(IF($N$2:$N$126&lt;&gt;"",ROW($N$2:$N$126)),ROW(N12))))</f>
        <v>#NUM!</v>
      </c>
      <c r="AC242" s="13" t="e">
        <f t="array" ref="AC242">IF(COUNTA($N$2:$N$126)&lt;ROW(N12),"",INDEX($AC$1:$AC$126,SMALL(IF($N$2:$N$126&lt;&gt;"",ROW($N$2:$N$126)),ROW(N12))))</f>
        <v>#NUM!</v>
      </c>
      <c r="AD242" s="13" t="e">
        <f t="array" ref="AD242">IF(COUNTA($N$2:$N$126)&lt;ROW(N12),"",INDEX($AD$1:$AD$126,SMALL(IF($N$2:$N$126&lt;&gt;"",ROW($N$2:$N$126)),ROW(N12))))</f>
        <v>#NUM!</v>
      </c>
      <c r="AE242" s="13" t="e">
        <f t="array" ref="AE242">IF(COUNTA($N$2:$N$126)&lt;ROW(N12),"",INDEX($AE$1:$AE$126,SMALL(IF($N$2:$N$126&lt;&gt;"",ROW($N$2:$N$126)),ROW(N12))))</f>
        <v>#NUM!</v>
      </c>
      <c r="AF242" s="13" t="e">
        <f t="array" ref="AF242">IF(COUNTA($N$2:$N$126)&lt;ROW(N12),"",INDEX($AF$1:$AF$126,SMALL(IF($N$2:$N$126&lt;&gt;"",ROW($N$2:$N$126)),ROW(N12))))</f>
        <v>#NUM!</v>
      </c>
      <c r="AG242" s="13" t="e">
        <f t="array" ref="AG242">IF(COUNTA($N$2:$N$126)&lt;ROW(N12),"",INDEX($AG$1:$AG$126,SMALL(IF($N$2:$N$126&lt;&gt;"",ROW($N$2:$N$126)),ROW(N12))))</f>
        <v>#NUM!</v>
      </c>
      <c r="AH242" s="13" t="e">
        <f t="array" ref="AH242">IF(COUNTA($N$2:$N$126)&lt;ROW(N12),"",INDEX($AH$1:$AH$126,SMALL(IF($N$2:$N$126&lt;&gt;"",ROW($N$2:$N$126)),ROW(N12))))</f>
        <v>#NUM!</v>
      </c>
      <c r="AI242" s="13" t="e">
        <f t="array" ref="AI242">IF(COUNTA($N$2:$N$126)&lt;ROW(N12),"",INDEX($AI$1:$AI$126,SMALL(IF($N$2:$N$126&lt;&gt;"",ROW($N$2:$N$126)),ROW(N12))))</f>
        <v>#NUM!</v>
      </c>
      <c r="AJ242" s="13" t="e">
        <f t="array" ref="AJ242">IF(COUNTA($N$2:$N$126)&lt;ROW(N12),"",INDEX($AJ$1:$AJ$126,SMALL(IF($N$2:$N$126&lt;&gt;"",ROW($N$2:$N$126)),ROW(N12))))</f>
        <v>#NUM!</v>
      </c>
      <c r="AK242" s="13" t="e">
        <f t="array" ref="AK242">IF(COUNTA($N$2:$N$126)&lt;ROW(N12),"",INDEX($AK$1:$AK$126,SMALL(IF($N$2:$N$126&lt;&gt;"",ROW($N$2:$N$126)),ROW(N12))))</f>
        <v>#NUM!</v>
      </c>
      <c r="AL242" s="13" t="e">
        <f t="array" ref="AL242">IF(COUNTA($N$2:$N$126)&lt;ROW(N12),"",INDEX($AL$1:$AL$126,SMALL(IF($N$2:$N$126&lt;&gt;"",ROW($N$2:$N$126)),ROW(N12))))</f>
        <v>#NUM!</v>
      </c>
      <c r="AM242" s="13" t="e">
        <f t="array" ref="AM242">IF(COUNTA($N$2:$N$126)&lt;ROW(N12),"",INDEX($AM$1:$AM$126,SMALL(IF($N$2:$N$126&lt;&gt;"",ROW($N$2:$N$126)),ROW(N12))))</f>
        <v>#NUM!</v>
      </c>
      <c r="AN242" s="13" t="e">
        <f t="array" ref="AN242">IF(COUNTA($N$2:$N$126)&lt;ROW(N12),"",INDEX($AN$1:$AN$126,SMALL(IF($N$2:$N$126&lt;&gt;"",ROW($N$2:$N$126)),ROW(N12))))</f>
        <v>#NUM!</v>
      </c>
      <c r="AO242" s="13" t="e">
        <f t="array" ref="AO242">IF(COUNTA($N$2:$N$126)&lt;ROW(N12),"",INDEX($AO$1:$AO$126,SMALL(IF($N$2:$N$126&lt;&gt;"",ROW($N$2:$N$126)),ROW(N12))))</f>
        <v>#NUM!</v>
      </c>
      <c r="AP242" s="13" t="e">
        <f t="array" ref="AP242">IF(COUNTA($N$2:$N$126)&lt;ROW(N12),"",INDEX($AP$1:$AP$126,SMALL(IF($N$2:$N$126&lt;&gt;"",ROW($N$2:$N$126)),ROW(N12))))</f>
        <v>#NUM!</v>
      </c>
      <c r="AQ242" s="13" t="e">
        <f t="array" ref="AQ242">IF(COUNTA($N$2:$N$126)&lt;ROW(N12),"",INDEX($AQ$1:$AQ$126,SMALL(IF($N$2:$N$126&lt;&gt;"",ROW($N$2:$N$126)),ROW(N12))))</f>
        <v>#NUM!</v>
      </c>
      <c r="AR242" s="13" t="e">
        <f t="array" ref="AR242">IF(COUNTA($N$2:$N$126)&lt;ROW(N12),"",INDEX($AR$1:$AR$126,SMALL(IF($N$2:$N$126&lt;&gt;"",ROW($N$2:$N$126)),ROW(N12))))</f>
        <v>#NUM!</v>
      </c>
      <c r="AS242" s="13" t="e">
        <f t="array" ref="AS242">IF(COUNTA($N$2:$N$126)&lt;ROW(N12),"",INDEX($AS$1:$AS$126,SMALL(IF($N$2:$N$126&lt;&gt;"",ROW($N$2:$N$126)),ROW(N12))))</f>
        <v>#NUM!</v>
      </c>
    </row>
    <row r="243" spans="10:45" ht="12.75" customHeight="1" x14ac:dyDescent="0.15">
      <c r="J243" s="13">
        <v>13</v>
      </c>
      <c r="K243" s="13" t="e">
        <f t="array" ref="K243">IF(COUNTA($N$2:$N$126)&lt;ROW(N13),"",INDEX($K$1:$K$126,SMALL(IF($N$2:$N$126&lt;&gt;"",ROW($N$2:$N$126)),ROW(N13))))</f>
        <v>#NUM!</v>
      </c>
      <c r="L243" s="13" t="e">
        <f t="array" ref="L243">IF(COUNTA($N$2:$N$126)&lt;ROW(N13),"",INDEX($L$1:$L$126,SMALL(IF($N$2:$N$126&lt;&gt;"",ROW($N$2:$N$126)),ROW(N13))))</f>
        <v>#NUM!</v>
      </c>
      <c r="M243" s="13" t="e">
        <f t="array" ref="M243">IF(COUNTA($N$2:$N$126)&lt;ROW(O13),"",INDEX($N$1:$N$126,SMALL(IF($N$2:$N$126&lt;&gt;"",ROW($N$2:$N$126)),ROW(O13))))</f>
        <v>#NUM!</v>
      </c>
      <c r="R243" s="13" t="e">
        <f t="array" ref="R243">IF(COUNTA($N$2:$N$126)&lt;ROW(N13),"",INDEX($R$1:$R$126,SMALL(IF($N$2:$N$126&lt;&gt;"",ROW($N$2:$N$126)),ROW(N13))))</f>
        <v>#NUM!</v>
      </c>
      <c r="S243" s="13" t="e">
        <f t="array" ref="S243">IF(COUNTA($N$2:$N$126)&lt;ROW(U13),"",INDEX($S$1:$S$126,SMALL(IF($N$2:$N$126&lt;&gt;"",ROW($N$2:$N$126)),ROW(U13))))</f>
        <v>#NUM!</v>
      </c>
      <c r="T243" s="13" t="e">
        <f t="array" ref="T243">IF(COUNTA($N$2:$N$126)&lt;ROW(N13),"",INDEX($T$1:$T$126,SMALL(IF($N$2:$N$126&lt;&gt;"",ROW($N$2:$N$126)),ROW(N13))))</f>
        <v>#NUM!</v>
      </c>
      <c r="U243" s="13" t="e">
        <f t="array" ref="U243">IF(COUNTA($N$2:$N$126)&lt;ROW(N13),"",INDEX($U$1:$U$126,SMALL(IF($N$2:$N$126&lt;&gt;"",ROW($N$2:$N$126)),ROW(N13))))</f>
        <v>#NUM!</v>
      </c>
      <c r="V243" s="13" t="e">
        <f t="array" ref="V243">IF(COUNTA($N$2:$N$126)&lt;ROW(N13),"",INDEX($V$1:$V$126,SMALL(IF($N$2:$N$126&lt;&gt;"",ROW($N$2:$N$126)),ROW(N13))))</f>
        <v>#NUM!</v>
      </c>
      <c r="W243" s="13" t="e">
        <f t="array" ref="W243">IF(COUNTA($N$2:$N$126)&lt;ROW(N13),"",INDEX($W$1:$W$126,SMALL(IF($N$2:$N$126&lt;&gt;"",ROW($N$2:$N$126)),ROW(N13))))</f>
        <v>#NUM!</v>
      </c>
      <c r="X243" s="13" t="e">
        <f t="array" ref="X243">IF(COUNTA($N$2:$N$126)&lt;ROW(N13),"",INDEX($X$1:$X$126,SMALL(IF($N$2:$N$126&lt;&gt;"",ROW($N$2:$N$126)),ROW(N13))))</f>
        <v>#NUM!</v>
      </c>
      <c r="Y243" s="13" t="e">
        <f t="array" ref="Y243">IF(COUNTA($N$2:$N$126)&lt;ROW(N13),"",INDEX($Y$1:$Y$126,SMALL(IF($N$2:$N$126&lt;&gt;"",ROW($N$2:$N$126)),ROW(N13))))</f>
        <v>#NUM!</v>
      </c>
      <c r="Z243" s="13" t="e">
        <f t="array" ref="Z243">IF(COUNTA($N$2:$N$126)&lt;ROW(N13),"",INDEX($Z$1:$Z$126,SMALL(IF($N$2:$N$126&lt;&gt;"",ROW($N$2:$N$126)),ROW(N13))))</f>
        <v>#NUM!</v>
      </c>
      <c r="AA243" s="13" t="e">
        <f t="array" ref="AA243">IF(COUNTA($N$2:$N$126)&lt;ROW(N13),"",INDEX($AA$1:$AA$126,SMALL(IF($N$2:$N$126&lt;&gt;"",ROW($N$2:$N$126)),ROW(N13))))</f>
        <v>#NUM!</v>
      </c>
      <c r="AB243" s="13" t="e">
        <f t="array" ref="AB243">IF(COUNTA($N$2:$N$126)&lt;ROW(N13),"",INDEX($AB$1:$AB$126,SMALL(IF($N$2:$N$126&lt;&gt;"",ROW($N$2:$N$126)),ROW(N13))))</f>
        <v>#NUM!</v>
      </c>
      <c r="AC243" s="13" t="e">
        <f t="array" ref="AC243">IF(COUNTA($N$2:$N$126)&lt;ROW(N13),"",INDEX($AC$1:$AC$126,SMALL(IF($N$2:$N$126&lt;&gt;"",ROW($N$2:$N$126)),ROW(N13))))</f>
        <v>#NUM!</v>
      </c>
      <c r="AD243" s="13" t="e">
        <f t="array" ref="AD243">IF(COUNTA($N$2:$N$126)&lt;ROW(N13),"",INDEX($AD$1:$AD$126,SMALL(IF($N$2:$N$126&lt;&gt;"",ROW($N$2:$N$126)),ROW(N13))))</f>
        <v>#NUM!</v>
      </c>
      <c r="AE243" s="13" t="e">
        <f t="array" ref="AE243">IF(COUNTA($N$2:$N$126)&lt;ROW(N13),"",INDEX($AE$1:$AE$126,SMALL(IF($N$2:$N$126&lt;&gt;"",ROW($N$2:$N$126)),ROW(N13))))</f>
        <v>#NUM!</v>
      </c>
      <c r="AF243" s="13" t="e">
        <f t="array" ref="AF243">IF(COUNTA($N$2:$N$126)&lt;ROW(N13),"",INDEX($AF$1:$AF$126,SMALL(IF($N$2:$N$126&lt;&gt;"",ROW($N$2:$N$126)),ROW(N13))))</f>
        <v>#NUM!</v>
      </c>
      <c r="AG243" s="13" t="e">
        <f t="array" ref="AG243">IF(COUNTA($N$2:$N$126)&lt;ROW(N13),"",INDEX($AG$1:$AG$126,SMALL(IF($N$2:$N$126&lt;&gt;"",ROW($N$2:$N$126)),ROW(N13))))</f>
        <v>#NUM!</v>
      </c>
      <c r="AH243" s="13" t="e">
        <f t="array" ref="AH243">IF(COUNTA($N$2:$N$126)&lt;ROW(N13),"",INDEX($AH$1:$AH$126,SMALL(IF($N$2:$N$126&lt;&gt;"",ROW($N$2:$N$126)),ROW(N13))))</f>
        <v>#NUM!</v>
      </c>
      <c r="AI243" s="13" t="e">
        <f t="array" ref="AI243">IF(COUNTA($N$2:$N$126)&lt;ROW(N13),"",INDEX($AI$1:$AI$126,SMALL(IF($N$2:$N$126&lt;&gt;"",ROW($N$2:$N$126)),ROW(N13))))</f>
        <v>#NUM!</v>
      </c>
      <c r="AJ243" s="13" t="e">
        <f t="array" ref="AJ243">IF(COUNTA($N$2:$N$126)&lt;ROW(N13),"",INDEX($AJ$1:$AJ$126,SMALL(IF($N$2:$N$126&lt;&gt;"",ROW($N$2:$N$126)),ROW(N13))))</f>
        <v>#NUM!</v>
      </c>
      <c r="AK243" s="13" t="e">
        <f t="array" ref="AK243">IF(COUNTA($N$2:$N$126)&lt;ROW(N13),"",INDEX($AK$1:$AK$126,SMALL(IF($N$2:$N$126&lt;&gt;"",ROW($N$2:$N$126)),ROW(N13))))</f>
        <v>#NUM!</v>
      </c>
      <c r="AL243" s="13" t="e">
        <f t="array" ref="AL243">IF(COUNTA($N$2:$N$126)&lt;ROW(N13),"",INDEX($AL$1:$AL$126,SMALL(IF($N$2:$N$126&lt;&gt;"",ROW($N$2:$N$126)),ROW(N13))))</f>
        <v>#NUM!</v>
      </c>
      <c r="AM243" s="13" t="e">
        <f t="array" ref="AM243">IF(COUNTA($N$2:$N$126)&lt;ROW(N13),"",INDEX($AM$1:$AM$126,SMALL(IF($N$2:$N$126&lt;&gt;"",ROW($N$2:$N$126)),ROW(N13))))</f>
        <v>#NUM!</v>
      </c>
      <c r="AN243" s="13" t="e">
        <f t="array" ref="AN243">IF(COUNTA($N$2:$N$126)&lt;ROW(N13),"",INDEX($AN$1:$AN$126,SMALL(IF($N$2:$N$126&lt;&gt;"",ROW($N$2:$N$126)),ROW(N13))))</f>
        <v>#NUM!</v>
      </c>
      <c r="AO243" s="13" t="e">
        <f t="array" ref="AO243">IF(COUNTA($N$2:$N$126)&lt;ROW(N13),"",INDEX($AO$1:$AO$126,SMALL(IF($N$2:$N$126&lt;&gt;"",ROW($N$2:$N$126)),ROW(N13))))</f>
        <v>#NUM!</v>
      </c>
      <c r="AP243" s="13" t="e">
        <f t="array" ref="AP243">IF(COUNTA($N$2:$N$126)&lt;ROW(N13),"",INDEX($AP$1:$AP$126,SMALL(IF($N$2:$N$126&lt;&gt;"",ROW($N$2:$N$126)),ROW(N13))))</f>
        <v>#NUM!</v>
      </c>
      <c r="AQ243" s="13" t="e">
        <f t="array" ref="AQ243">IF(COUNTA($N$2:$N$126)&lt;ROW(N13),"",INDEX($AQ$1:$AQ$126,SMALL(IF($N$2:$N$126&lt;&gt;"",ROW($N$2:$N$126)),ROW(N13))))</f>
        <v>#NUM!</v>
      </c>
      <c r="AR243" s="13" t="e">
        <f t="array" ref="AR243">IF(COUNTA($N$2:$N$126)&lt;ROW(N13),"",INDEX($AR$1:$AR$126,SMALL(IF($N$2:$N$126&lt;&gt;"",ROW($N$2:$N$126)),ROW(N13))))</f>
        <v>#NUM!</v>
      </c>
      <c r="AS243" s="13" t="e">
        <f t="array" ref="AS243">IF(COUNTA($N$2:$N$126)&lt;ROW(N13),"",INDEX($AS$1:$AS$126,SMALL(IF($N$2:$N$126&lt;&gt;"",ROW($N$2:$N$126)),ROW(N13))))</f>
        <v>#NUM!</v>
      </c>
    </row>
    <row r="244" spans="10:45" ht="12.75" customHeight="1" x14ac:dyDescent="0.15">
      <c r="J244" s="13">
        <v>14</v>
      </c>
      <c r="K244" s="13" t="e">
        <f t="array" ref="K244">IF(COUNTA($N$2:$N$126)&lt;ROW(N14),"",INDEX($K$1:$K$126,SMALL(IF($N$2:$N$126&lt;&gt;"",ROW($N$2:$N$126)),ROW(N14))))</f>
        <v>#NUM!</v>
      </c>
      <c r="L244" s="13" t="e">
        <f t="array" ref="L244">IF(COUNTA($N$2:$N$126)&lt;ROW(N14),"",INDEX($L$1:$L$126,SMALL(IF($N$2:$N$126&lt;&gt;"",ROW($N$2:$N$126)),ROW(N14))))</f>
        <v>#NUM!</v>
      </c>
      <c r="M244" s="13" t="e">
        <f t="array" ref="M244">IF(COUNTA($N$2:$N$126)&lt;ROW(O14),"",INDEX($N$1:$N$126,SMALL(IF($N$2:$N$126&lt;&gt;"",ROW($N$2:$N$126)),ROW(O14))))</f>
        <v>#NUM!</v>
      </c>
      <c r="R244" s="13" t="e">
        <f t="array" ref="R244">IF(COUNTA($N$2:$N$126)&lt;ROW(N14),"",INDEX($R$1:$R$126,SMALL(IF($N$2:$N$126&lt;&gt;"",ROW($N$2:$N$126)),ROW(N14))))</f>
        <v>#NUM!</v>
      </c>
      <c r="S244" s="13" t="e">
        <f t="array" ref="S244">IF(COUNTA($N$2:$N$126)&lt;ROW(U14),"",INDEX($S$1:$S$126,SMALL(IF($N$2:$N$126&lt;&gt;"",ROW($N$2:$N$126)),ROW(U14))))</f>
        <v>#NUM!</v>
      </c>
      <c r="T244" s="13" t="e">
        <f t="array" ref="T244">IF(COUNTA($N$2:$N$126)&lt;ROW(N14),"",INDEX($T$1:$T$126,SMALL(IF($N$2:$N$126&lt;&gt;"",ROW($N$2:$N$126)),ROW(N14))))</f>
        <v>#NUM!</v>
      </c>
      <c r="U244" s="13" t="e">
        <f t="array" ref="U244">IF(COUNTA($N$2:$N$126)&lt;ROW(N14),"",INDEX($U$1:$U$126,SMALL(IF($N$2:$N$126&lt;&gt;"",ROW($N$2:$N$126)),ROW(N14))))</f>
        <v>#NUM!</v>
      </c>
      <c r="V244" s="13" t="e">
        <f t="array" ref="V244">IF(COUNTA($N$2:$N$126)&lt;ROW(N14),"",INDEX($V$1:$V$126,SMALL(IF($N$2:$N$126&lt;&gt;"",ROW($N$2:$N$126)),ROW(N14))))</f>
        <v>#NUM!</v>
      </c>
      <c r="W244" s="13" t="e">
        <f t="array" ref="W244">IF(COUNTA($N$2:$N$126)&lt;ROW(N14),"",INDEX($W$1:$W$126,SMALL(IF($N$2:$N$126&lt;&gt;"",ROW($N$2:$N$126)),ROW(N14))))</f>
        <v>#NUM!</v>
      </c>
      <c r="X244" s="13" t="e">
        <f t="array" ref="X244">IF(COUNTA($N$2:$N$126)&lt;ROW(N14),"",INDEX($X$1:$X$126,SMALL(IF($N$2:$N$126&lt;&gt;"",ROW($N$2:$N$126)),ROW(N14))))</f>
        <v>#NUM!</v>
      </c>
      <c r="Y244" s="13" t="e">
        <f t="array" ref="Y244">IF(COUNTA($N$2:$N$126)&lt;ROW(N14),"",INDEX($Y$1:$Y$126,SMALL(IF($N$2:$N$126&lt;&gt;"",ROW($N$2:$N$126)),ROW(N14))))</f>
        <v>#NUM!</v>
      </c>
      <c r="Z244" s="13" t="e">
        <f t="array" ref="Z244">IF(COUNTA($N$2:$N$126)&lt;ROW(N14),"",INDEX($Z$1:$Z$126,SMALL(IF($N$2:$N$126&lt;&gt;"",ROW($N$2:$N$126)),ROW(N14))))</f>
        <v>#NUM!</v>
      </c>
      <c r="AA244" s="13" t="e">
        <f t="array" ref="AA244">IF(COUNTA($N$2:$N$126)&lt;ROW(N14),"",INDEX($AA$1:$AA$126,SMALL(IF($N$2:$N$126&lt;&gt;"",ROW($N$2:$N$126)),ROW(N14))))</f>
        <v>#NUM!</v>
      </c>
      <c r="AB244" s="13" t="e">
        <f t="array" ref="AB244">IF(COUNTA($N$2:$N$126)&lt;ROW(N14),"",INDEX($AB$1:$AB$126,SMALL(IF($N$2:$N$126&lt;&gt;"",ROW($N$2:$N$126)),ROW(N14))))</f>
        <v>#NUM!</v>
      </c>
      <c r="AC244" s="13" t="e">
        <f t="array" ref="AC244">IF(COUNTA($N$2:$N$126)&lt;ROW(N14),"",INDEX($AC$1:$AC$126,SMALL(IF($N$2:$N$126&lt;&gt;"",ROW($N$2:$N$126)),ROW(N14))))</f>
        <v>#NUM!</v>
      </c>
      <c r="AD244" s="13" t="e">
        <f t="array" ref="AD244">IF(COUNTA($N$2:$N$126)&lt;ROW(N14),"",INDEX($AD$1:$AD$126,SMALL(IF($N$2:$N$126&lt;&gt;"",ROW($N$2:$N$126)),ROW(N14))))</f>
        <v>#NUM!</v>
      </c>
      <c r="AE244" s="13" t="e">
        <f t="array" ref="AE244">IF(COUNTA($N$2:$N$126)&lt;ROW(N14),"",INDEX($AE$1:$AE$126,SMALL(IF($N$2:$N$126&lt;&gt;"",ROW($N$2:$N$126)),ROW(N14))))</f>
        <v>#NUM!</v>
      </c>
      <c r="AF244" s="13" t="e">
        <f t="array" ref="AF244">IF(COUNTA($N$2:$N$126)&lt;ROW(N14),"",INDEX($AF$1:$AF$126,SMALL(IF($N$2:$N$126&lt;&gt;"",ROW($N$2:$N$126)),ROW(N14))))</f>
        <v>#NUM!</v>
      </c>
      <c r="AG244" s="13" t="e">
        <f t="array" ref="AG244">IF(COUNTA($N$2:$N$126)&lt;ROW(N14),"",INDEX($AG$1:$AG$126,SMALL(IF($N$2:$N$126&lt;&gt;"",ROW($N$2:$N$126)),ROW(N14))))</f>
        <v>#NUM!</v>
      </c>
      <c r="AH244" s="13" t="e">
        <f t="array" ref="AH244">IF(COUNTA($N$2:$N$126)&lt;ROW(N14),"",INDEX($AH$1:$AH$126,SMALL(IF($N$2:$N$126&lt;&gt;"",ROW($N$2:$N$126)),ROW(N14))))</f>
        <v>#NUM!</v>
      </c>
      <c r="AI244" s="13" t="e">
        <f t="array" ref="AI244">IF(COUNTA($N$2:$N$126)&lt;ROW(N14),"",INDEX($AI$1:$AI$126,SMALL(IF($N$2:$N$126&lt;&gt;"",ROW($N$2:$N$126)),ROW(N14))))</f>
        <v>#NUM!</v>
      </c>
      <c r="AJ244" s="13" t="e">
        <f t="array" ref="AJ244">IF(COUNTA($N$2:$N$126)&lt;ROW(N14),"",INDEX($AJ$1:$AJ$126,SMALL(IF($N$2:$N$126&lt;&gt;"",ROW($N$2:$N$126)),ROW(N14))))</f>
        <v>#NUM!</v>
      </c>
      <c r="AK244" s="13" t="e">
        <f t="array" ref="AK244">IF(COUNTA($N$2:$N$126)&lt;ROW(N14),"",INDEX($AK$1:$AK$126,SMALL(IF($N$2:$N$126&lt;&gt;"",ROW($N$2:$N$126)),ROW(N14))))</f>
        <v>#NUM!</v>
      </c>
      <c r="AL244" s="13" t="e">
        <f t="array" ref="AL244">IF(COUNTA($N$2:$N$126)&lt;ROW(N14),"",INDEX($AL$1:$AL$126,SMALL(IF($N$2:$N$126&lt;&gt;"",ROW($N$2:$N$126)),ROW(N14))))</f>
        <v>#NUM!</v>
      </c>
      <c r="AM244" s="13" t="e">
        <f t="array" ref="AM244">IF(COUNTA($N$2:$N$126)&lt;ROW(N14),"",INDEX($AM$1:$AM$126,SMALL(IF($N$2:$N$126&lt;&gt;"",ROW($N$2:$N$126)),ROW(N14))))</f>
        <v>#NUM!</v>
      </c>
      <c r="AN244" s="13" t="e">
        <f t="array" ref="AN244">IF(COUNTA($N$2:$N$126)&lt;ROW(N14),"",INDEX($AN$1:$AN$126,SMALL(IF($N$2:$N$126&lt;&gt;"",ROW($N$2:$N$126)),ROW(N14))))</f>
        <v>#NUM!</v>
      </c>
      <c r="AO244" s="13" t="e">
        <f t="array" ref="AO244">IF(COUNTA($N$2:$N$126)&lt;ROW(N14),"",INDEX($AO$1:$AO$126,SMALL(IF($N$2:$N$126&lt;&gt;"",ROW($N$2:$N$126)),ROW(N14))))</f>
        <v>#NUM!</v>
      </c>
      <c r="AP244" s="13" t="e">
        <f t="array" ref="AP244">IF(COUNTA($N$2:$N$126)&lt;ROW(N14),"",INDEX($AP$1:$AP$126,SMALL(IF($N$2:$N$126&lt;&gt;"",ROW($N$2:$N$126)),ROW(N14))))</f>
        <v>#NUM!</v>
      </c>
      <c r="AQ244" s="13" t="e">
        <f t="array" ref="AQ244">IF(COUNTA($N$2:$N$126)&lt;ROW(N14),"",INDEX($AQ$1:$AQ$126,SMALL(IF($N$2:$N$126&lt;&gt;"",ROW($N$2:$N$126)),ROW(N14))))</f>
        <v>#NUM!</v>
      </c>
      <c r="AR244" s="13" t="e">
        <f t="array" ref="AR244">IF(COUNTA($N$2:$N$126)&lt;ROW(N14),"",INDEX($AR$1:$AR$126,SMALL(IF($N$2:$N$126&lt;&gt;"",ROW($N$2:$N$126)),ROW(N14))))</f>
        <v>#NUM!</v>
      </c>
      <c r="AS244" s="13" t="e">
        <f t="array" ref="AS244">IF(COUNTA($N$2:$N$126)&lt;ROW(N14),"",INDEX($AS$1:$AS$126,SMALL(IF($N$2:$N$126&lt;&gt;"",ROW($N$2:$N$126)),ROW(N14))))</f>
        <v>#NUM!</v>
      </c>
    </row>
    <row r="245" spans="10:45" ht="12.75" customHeight="1" x14ac:dyDescent="0.15">
      <c r="J245" s="13">
        <v>15</v>
      </c>
      <c r="K245" s="13" t="e">
        <f t="array" ref="K245">IF(COUNTA($N$2:$N$126)&lt;ROW(N15),"",INDEX($K$1:$K$126,SMALL(IF($N$2:$N$126&lt;&gt;"",ROW($N$2:$N$126)),ROW(N15))))</f>
        <v>#NUM!</v>
      </c>
      <c r="L245" s="13" t="e">
        <f t="array" ref="L245">IF(COUNTA($N$2:$N$126)&lt;ROW(N15),"",INDEX($L$1:$L$126,SMALL(IF($N$2:$N$126&lt;&gt;"",ROW($N$2:$N$126)),ROW(N15))))</f>
        <v>#NUM!</v>
      </c>
      <c r="M245" s="13" t="e">
        <f t="array" ref="M245">IF(COUNTA($N$2:$N$126)&lt;ROW(O15),"",INDEX($N$1:$N$126,SMALL(IF($N$2:$N$126&lt;&gt;"",ROW($N$2:$N$126)),ROW(O15))))</f>
        <v>#NUM!</v>
      </c>
      <c r="R245" s="13" t="e">
        <f t="array" ref="R245">IF(COUNTA($N$2:$N$126)&lt;ROW(N15),"",INDEX($R$1:$R$126,SMALL(IF($N$2:$N$126&lt;&gt;"",ROW($N$2:$N$126)),ROW(N15))))</f>
        <v>#NUM!</v>
      </c>
      <c r="S245" s="13" t="e">
        <f t="array" ref="S245">IF(COUNTA($N$2:$N$126)&lt;ROW(U15),"",INDEX($S$1:$S$126,SMALL(IF($N$2:$N$126&lt;&gt;"",ROW($N$2:$N$126)),ROW(U15))))</f>
        <v>#NUM!</v>
      </c>
      <c r="T245" s="13" t="e">
        <f t="array" ref="T245">IF(COUNTA($N$2:$N$126)&lt;ROW(N15),"",INDEX($T$1:$T$126,SMALL(IF($N$2:$N$126&lt;&gt;"",ROW($N$2:$N$126)),ROW(N15))))</f>
        <v>#NUM!</v>
      </c>
      <c r="U245" s="13" t="e">
        <f t="array" ref="U245">IF(COUNTA($N$2:$N$126)&lt;ROW(N15),"",INDEX($U$1:$U$126,SMALL(IF($N$2:$N$126&lt;&gt;"",ROW($N$2:$N$126)),ROW(N15))))</f>
        <v>#NUM!</v>
      </c>
      <c r="V245" s="13" t="e">
        <f t="array" ref="V245">IF(COUNTA($N$2:$N$126)&lt;ROW(N15),"",INDEX($V$1:$V$126,SMALL(IF($N$2:$N$126&lt;&gt;"",ROW($N$2:$N$126)),ROW(N15))))</f>
        <v>#NUM!</v>
      </c>
      <c r="W245" s="13" t="e">
        <f t="array" ref="W245">IF(COUNTA($N$2:$N$126)&lt;ROW(N15),"",INDEX($W$1:$W$126,SMALL(IF($N$2:$N$126&lt;&gt;"",ROW($N$2:$N$126)),ROW(N15))))</f>
        <v>#NUM!</v>
      </c>
      <c r="X245" s="13" t="e">
        <f t="array" ref="X245">IF(COUNTA($N$2:$N$126)&lt;ROW(N15),"",INDEX($X$1:$X$126,SMALL(IF($N$2:$N$126&lt;&gt;"",ROW($N$2:$N$126)),ROW(N15))))</f>
        <v>#NUM!</v>
      </c>
      <c r="Y245" s="13" t="e">
        <f t="array" ref="Y245">IF(COUNTA($N$2:$N$126)&lt;ROW(N15),"",INDEX($Y$1:$Y$126,SMALL(IF($N$2:$N$126&lt;&gt;"",ROW($N$2:$N$126)),ROW(N15))))</f>
        <v>#NUM!</v>
      </c>
      <c r="Z245" s="13" t="e">
        <f t="array" ref="Z245">IF(COUNTA($N$2:$N$126)&lt;ROW(N15),"",INDEX($Z$1:$Z$126,SMALL(IF($N$2:$N$126&lt;&gt;"",ROW($N$2:$N$126)),ROW(N15))))</f>
        <v>#NUM!</v>
      </c>
      <c r="AA245" s="13" t="e">
        <f t="array" ref="AA245">IF(COUNTA($N$2:$N$126)&lt;ROW(N15),"",INDEX($AA$1:$AA$126,SMALL(IF($N$2:$N$126&lt;&gt;"",ROW($N$2:$N$126)),ROW(N15))))</f>
        <v>#NUM!</v>
      </c>
      <c r="AB245" s="13" t="e">
        <f t="array" ref="AB245">IF(COUNTA($N$2:$N$126)&lt;ROW(N15),"",INDEX($AB$1:$AB$126,SMALL(IF($N$2:$N$126&lt;&gt;"",ROW($N$2:$N$126)),ROW(N15))))</f>
        <v>#NUM!</v>
      </c>
      <c r="AC245" s="13" t="e">
        <f t="array" ref="AC245">IF(COUNTA($N$2:$N$126)&lt;ROW(N15),"",INDEX($AC$1:$AC$126,SMALL(IF($N$2:$N$126&lt;&gt;"",ROW($N$2:$N$126)),ROW(N15))))</f>
        <v>#NUM!</v>
      </c>
      <c r="AD245" s="13" t="e">
        <f t="array" ref="AD245">IF(COUNTA($N$2:$N$126)&lt;ROW(N15),"",INDEX($AD$1:$AD$126,SMALL(IF($N$2:$N$126&lt;&gt;"",ROW($N$2:$N$126)),ROW(N15))))</f>
        <v>#NUM!</v>
      </c>
      <c r="AE245" s="13" t="e">
        <f t="array" ref="AE245">IF(COUNTA($N$2:$N$126)&lt;ROW(N15),"",INDEX($AE$1:$AE$126,SMALL(IF($N$2:$N$126&lt;&gt;"",ROW($N$2:$N$126)),ROW(N15))))</f>
        <v>#NUM!</v>
      </c>
      <c r="AF245" s="13" t="e">
        <f t="array" ref="AF245">IF(COUNTA($N$2:$N$126)&lt;ROW(N15),"",INDEX($AF$1:$AF$126,SMALL(IF($N$2:$N$126&lt;&gt;"",ROW($N$2:$N$126)),ROW(N15))))</f>
        <v>#NUM!</v>
      </c>
      <c r="AG245" s="13" t="e">
        <f t="array" ref="AG245">IF(COUNTA($N$2:$N$126)&lt;ROW(N15),"",INDEX($AG$1:$AG$126,SMALL(IF($N$2:$N$126&lt;&gt;"",ROW($N$2:$N$126)),ROW(N15))))</f>
        <v>#NUM!</v>
      </c>
      <c r="AH245" s="13" t="e">
        <f t="array" ref="AH245">IF(COUNTA($N$2:$N$126)&lt;ROW(N15),"",INDEX($AH$1:$AH$126,SMALL(IF($N$2:$N$126&lt;&gt;"",ROW($N$2:$N$126)),ROW(N15))))</f>
        <v>#NUM!</v>
      </c>
      <c r="AI245" s="13" t="e">
        <f t="array" ref="AI245">IF(COUNTA($N$2:$N$126)&lt;ROW(N15),"",INDEX($AI$1:$AI$126,SMALL(IF($N$2:$N$126&lt;&gt;"",ROW($N$2:$N$126)),ROW(N15))))</f>
        <v>#NUM!</v>
      </c>
      <c r="AJ245" s="13" t="e">
        <f t="array" ref="AJ245">IF(COUNTA($N$2:$N$126)&lt;ROW(N15),"",INDEX($AJ$1:$AJ$126,SMALL(IF($N$2:$N$126&lt;&gt;"",ROW($N$2:$N$126)),ROW(N15))))</f>
        <v>#NUM!</v>
      </c>
      <c r="AK245" s="13" t="e">
        <f t="array" ref="AK245">IF(COUNTA($N$2:$N$126)&lt;ROW(N15),"",INDEX($AK$1:$AK$126,SMALL(IF($N$2:$N$126&lt;&gt;"",ROW($N$2:$N$126)),ROW(N15))))</f>
        <v>#NUM!</v>
      </c>
      <c r="AL245" s="13" t="e">
        <f t="array" ref="AL245">IF(COUNTA($N$2:$N$126)&lt;ROW(N15),"",INDEX($AL$1:$AL$126,SMALL(IF($N$2:$N$126&lt;&gt;"",ROW($N$2:$N$126)),ROW(N15))))</f>
        <v>#NUM!</v>
      </c>
      <c r="AM245" s="13" t="e">
        <f t="array" ref="AM245">IF(COUNTA($N$2:$N$126)&lt;ROW(N15),"",INDEX($AM$1:$AM$126,SMALL(IF($N$2:$N$126&lt;&gt;"",ROW($N$2:$N$126)),ROW(N15))))</f>
        <v>#NUM!</v>
      </c>
      <c r="AN245" s="13" t="e">
        <f t="array" ref="AN245">IF(COUNTA($N$2:$N$126)&lt;ROW(N15),"",INDEX($AN$1:$AN$126,SMALL(IF($N$2:$N$126&lt;&gt;"",ROW($N$2:$N$126)),ROW(N15))))</f>
        <v>#NUM!</v>
      </c>
      <c r="AO245" s="13" t="e">
        <f t="array" ref="AO245">IF(COUNTA($N$2:$N$126)&lt;ROW(N15),"",INDEX($AO$1:$AO$126,SMALL(IF($N$2:$N$126&lt;&gt;"",ROW($N$2:$N$126)),ROW(N15))))</f>
        <v>#NUM!</v>
      </c>
      <c r="AP245" s="13" t="e">
        <f t="array" ref="AP245">IF(COUNTA($N$2:$N$126)&lt;ROW(N15),"",INDEX($AP$1:$AP$126,SMALL(IF($N$2:$N$126&lt;&gt;"",ROW($N$2:$N$126)),ROW(N15))))</f>
        <v>#NUM!</v>
      </c>
      <c r="AQ245" s="13" t="e">
        <f t="array" ref="AQ245">IF(COUNTA($N$2:$N$126)&lt;ROW(N15),"",INDEX($AQ$1:$AQ$126,SMALL(IF($N$2:$N$126&lt;&gt;"",ROW($N$2:$N$126)),ROW(N15))))</f>
        <v>#NUM!</v>
      </c>
      <c r="AR245" s="13" t="e">
        <f t="array" ref="AR245">IF(COUNTA($N$2:$N$126)&lt;ROW(N15),"",INDEX($AR$1:$AR$126,SMALL(IF($N$2:$N$126&lt;&gt;"",ROW($N$2:$N$126)),ROW(N15))))</f>
        <v>#NUM!</v>
      </c>
      <c r="AS245" s="13" t="e">
        <f t="array" ref="AS245">IF(COUNTA($N$2:$N$126)&lt;ROW(N15),"",INDEX($AS$1:$AS$126,SMALL(IF($N$2:$N$126&lt;&gt;"",ROW($N$2:$N$126)),ROW(N15))))</f>
        <v>#NUM!</v>
      </c>
    </row>
    <row r="246" spans="10:45" ht="12.75" customHeight="1" x14ac:dyDescent="0.15">
      <c r="J246" s="13">
        <v>16</v>
      </c>
      <c r="K246" s="13" t="e">
        <f t="array" ref="K246">IF(COUNTA($N$2:$N$126)&lt;ROW(N16),"",INDEX($K$1:$K$126,SMALL(IF($N$2:$N$126&lt;&gt;"",ROW($N$2:$N$126)),ROW(N16))))</f>
        <v>#NUM!</v>
      </c>
      <c r="L246" s="13" t="e">
        <f t="array" ref="L246">IF(COUNTA($N$2:$N$126)&lt;ROW(N16),"",INDEX($L$1:$L$126,SMALL(IF($N$2:$N$126&lt;&gt;"",ROW($N$2:$N$126)),ROW(N16))))</f>
        <v>#NUM!</v>
      </c>
      <c r="M246" s="13" t="e">
        <f t="array" ref="M246">IF(COUNTA($N$2:$N$126)&lt;ROW(O16),"",INDEX($N$1:$N$126,SMALL(IF($N$2:$N$126&lt;&gt;"",ROW($N$2:$N$126)),ROW(O16))))</f>
        <v>#NUM!</v>
      </c>
      <c r="R246" s="13" t="e">
        <f t="array" ref="R246">IF(COUNTA($N$2:$N$126)&lt;ROW(N16),"",INDEX($R$1:$R$126,SMALL(IF($N$2:$N$126&lt;&gt;"",ROW($N$2:$N$126)),ROW(N16))))</f>
        <v>#NUM!</v>
      </c>
      <c r="S246" s="13" t="e">
        <f t="array" ref="S246">IF(COUNTA($N$2:$N$126)&lt;ROW(U16),"",INDEX($S$1:$S$126,SMALL(IF($N$2:$N$126&lt;&gt;"",ROW($N$2:$N$126)),ROW(U16))))</f>
        <v>#NUM!</v>
      </c>
      <c r="T246" s="13" t="e">
        <f t="array" ref="T246">IF(COUNTA($N$2:$N$126)&lt;ROW(N16),"",INDEX($T$1:$T$126,SMALL(IF($N$2:$N$126&lt;&gt;"",ROW($N$2:$N$126)),ROW(N16))))</f>
        <v>#NUM!</v>
      </c>
      <c r="U246" s="13" t="e">
        <f t="array" ref="U246">IF(COUNTA($N$2:$N$126)&lt;ROW(N16),"",INDEX($U$1:$U$126,SMALL(IF($N$2:$N$126&lt;&gt;"",ROW($N$2:$N$126)),ROW(N16))))</f>
        <v>#NUM!</v>
      </c>
      <c r="V246" s="13" t="e">
        <f t="array" ref="V246">IF(COUNTA($N$2:$N$126)&lt;ROW(N16),"",INDEX($V$1:$V$126,SMALL(IF($N$2:$N$126&lt;&gt;"",ROW($N$2:$N$126)),ROW(N16))))</f>
        <v>#NUM!</v>
      </c>
      <c r="W246" s="13" t="e">
        <f t="array" ref="W246">IF(COUNTA($N$2:$N$126)&lt;ROW(N16),"",INDEX($W$1:$W$126,SMALL(IF($N$2:$N$126&lt;&gt;"",ROW($N$2:$N$126)),ROW(N16))))</f>
        <v>#NUM!</v>
      </c>
      <c r="X246" s="13" t="e">
        <f t="array" ref="X246">IF(COUNTA($N$2:$N$126)&lt;ROW(N16),"",INDEX($X$1:$X$126,SMALL(IF($N$2:$N$126&lt;&gt;"",ROW($N$2:$N$126)),ROW(N16))))</f>
        <v>#NUM!</v>
      </c>
      <c r="Y246" s="13" t="e">
        <f t="array" ref="Y246">IF(COUNTA($N$2:$N$126)&lt;ROW(N16),"",INDEX($Y$1:$Y$126,SMALL(IF($N$2:$N$126&lt;&gt;"",ROW($N$2:$N$126)),ROW(N16))))</f>
        <v>#NUM!</v>
      </c>
      <c r="Z246" s="13" t="e">
        <f t="array" ref="Z246">IF(COUNTA($N$2:$N$126)&lt;ROW(N16),"",INDEX($Z$1:$Z$126,SMALL(IF($N$2:$N$126&lt;&gt;"",ROW($N$2:$N$126)),ROW(N16))))</f>
        <v>#NUM!</v>
      </c>
      <c r="AA246" s="13" t="e">
        <f t="array" ref="AA246">IF(COUNTA($N$2:$N$126)&lt;ROW(N16),"",INDEX($AA$1:$AA$126,SMALL(IF($N$2:$N$126&lt;&gt;"",ROW($N$2:$N$126)),ROW(N16))))</f>
        <v>#NUM!</v>
      </c>
      <c r="AB246" s="13" t="e">
        <f t="array" ref="AB246">IF(COUNTA($N$2:$N$126)&lt;ROW(N16),"",INDEX($AB$1:$AB$126,SMALL(IF($N$2:$N$126&lt;&gt;"",ROW($N$2:$N$126)),ROW(N16))))</f>
        <v>#NUM!</v>
      </c>
      <c r="AC246" s="13" t="e">
        <f t="array" ref="AC246">IF(COUNTA($N$2:$N$126)&lt;ROW(N16),"",INDEX($AC$1:$AC$126,SMALL(IF($N$2:$N$126&lt;&gt;"",ROW($N$2:$N$126)),ROW(N16))))</f>
        <v>#NUM!</v>
      </c>
      <c r="AD246" s="13" t="e">
        <f t="array" ref="AD246">IF(COUNTA($N$2:$N$126)&lt;ROW(N16),"",INDEX($AD$1:$AD$126,SMALL(IF($N$2:$N$126&lt;&gt;"",ROW($N$2:$N$126)),ROW(N16))))</f>
        <v>#NUM!</v>
      </c>
      <c r="AE246" s="13" t="e">
        <f t="array" ref="AE246">IF(COUNTA($N$2:$N$126)&lt;ROW(N16),"",INDEX($AE$1:$AE$126,SMALL(IF($N$2:$N$126&lt;&gt;"",ROW($N$2:$N$126)),ROW(N16))))</f>
        <v>#NUM!</v>
      </c>
      <c r="AF246" s="13" t="e">
        <f t="array" ref="AF246">IF(COUNTA($N$2:$N$126)&lt;ROW(N16),"",INDEX($AF$1:$AF$126,SMALL(IF($N$2:$N$126&lt;&gt;"",ROW($N$2:$N$126)),ROW(N16))))</f>
        <v>#NUM!</v>
      </c>
      <c r="AG246" s="13" t="e">
        <f t="array" ref="AG246">IF(COUNTA($N$2:$N$126)&lt;ROW(N16),"",INDEX($AG$1:$AG$126,SMALL(IF($N$2:$N$126&lt;&gt;"",ROW($N$2:$N$126)),ROW(N16))))</f>
        <v>#NUM!</v>
      </c>
      <c r="AH246" s="13" t="e">
        <f t="array" ref="AH246">IF(COUNTA($N$2:$N$126)&lt;ROW(N16),"",INDEX($AH$1:$AH$126,SMALL(IF($N$2:$N$126&lt;&gt;"",ROW($N$2:$N$126)),ROW(N16))))</f>
        <v>#NUM!</v>
      </c>
      <c r="AI246" s="13" t="e">
        <f t="array" ref="AI246">IF(COUNTA($N$2:$N$126)&lt;ROW(N16),"",INDEX($AI$1:$AI$126,SMALL(IF($N$2:$N$126&lt;&gt;"",ROW($N$2:$N$126)),ROW(N16))))</f>
        <v>#NUM!</v>
      </c>
      <c r="AJ246" s="13" t="e">
        <f t="array" ref="AJ246">IF(COUNTA($N$2:$N$126)&lt;ROW(N16),"",INDEX($AJ$1:$AJ$126,SMALL(IF($N$2:$N$126&lt;&gt;"",ROW($N$2:$N$126)),ROW(N16))))</f>
        <v>#NUM!</v>
      </c>
      <c r="AK246" s="13" t="e">
        <f t="array" ref="AK246">IF(COUNTA($N$2:$N$126)&lt;ROW(N16),"",INDEX($AK$1:$AK$126,SMALL(IF($N$2:$N$126&lt;&gt;"",ROW($N$2:$N$126)),ROW(N16))))</f>
        <v>#NUM!</v>
      </c>
      <c r="AL246" s="13" t="e">
        <f t="array" ref="AL246">IF(COUNTA($N$2:$N$126)&lt;ROW(N16),"",INDEX($AL$1:$AL$126,SMALL(IF($N$2:$N$126&lt;&gt;"",ROW($N$2:$N$126)),ROW(N16))))</f>
        <v>#NUM!</v>
      </c>
      <c r="AM246" s="13" t="e">
        <f t="array" ref="AM246">IF(COUNTA($N$2:$N$126)&lt;ROW(N16),"",INDEX($AM$1:$AM$126,SMALL(IF($N$2:$N$126&lt;&gt;"",ROW($N$2:$N$126)),ROW(N16))))</f>
        <v>#NUM!</v>
      </c>
      <c r="AN246" s="13" t="e">
        <f t="array" ref="AN246">IF(COUNTA($N$2:$N$126)&lt;ROW(N16),"",INDEX($AN$1:$AN$126,SMALL(IF($N$2:$N$126&lt;&gt;"",ROW($N$2:$N$126)),ROW(N16))))</f>
        <v>#NUM!</v>
      </c>
      <c r="AO246" s="13" t="e">
        <f t="array" ref="AO246">IF(COUNTA($N$2:$N$126)&lt;ROW(N16),"",INDEX($AO$1:$AO$126,SMALL(IF($N$2:$N$126&lt;&gt;"",ROW($N$2:$N$126)),ROW(N16))))</f>
        <v>#NUM!</v>
      </c>
      <c r="AP246" s="13" t="e">
        <f t="array" ref="AP246">IF(COUNTA($N$2:$N$126)&lt;ROW(N16),"",INDEX($AP$1:$AP$126,SMALL(IF($N$2:$N$126&lt;&gt;"",ROW($N$2:$N$126)),ROW(N16))))</f>
        <v>#NUM!</v>
      </c>
      <c r="AQ246" s="13" t="e">
        <f t="array" ref="AQ246">IF(COUNTA($N$2:$N$126)&lt;ROW(N16),"",INDEX($AQ$1:$AQ$126,SMALL(IF($N$2:$N$126&lt;&gt;"",ROW($N$2:$N$126)),ROW(N16))))</f>
        <v>#NUM!</v>
      </c>
      <c r="AR246" s="13" t="e">
        <f t="array" ref="AR246">IF(COUNTA($N$2:$N$126)&lt;ROW(N16),"",INDEX($AR$1:$AR$126,SMALL(IF($N$2:$N$126&lt;&gt;"",ROW($N$2:$N$126)),ROW(N16))))</f>
        <v>#NUM!</v>
      </c>
      <c r="AS246" s="13" t="e">
        <f t="array" ref="AS246">IF(COUNTA($N$2:$N$126)&lt;ROW(N16),"",INDEX($AS$1:$AS$126,SMALL(IF($N$2:$N$126&lt;&gt;"",ROW($N$2:$N$126)),ROW(N16))))</f>
        <v>#NUM!</v>
      </c>
    </row>
    <row r="247" spans="10:45" ht="12.75" customHeight="1" x14ac:dyDescent="0.15">
      <c r="J247" s="13">
        <v>17</v>
      </c>
      <c r="K247" s="13" t="e">
        <f t="array" ref="K247">IF(COUNTA($N$2:$N$126)&lt;ROW(N17),"",INDEX($K$1:$K$126,SMALL(IF($N$2:$N$126&lt;&gt;"",ROW($N$2:$N$126)),ROW(N17))))</f>
        <v>#NUM!</v>
      </c>
      <c r="L247" s="13" t="e">
        <f t="array" ref="L247">IF(COUNTA($N$2:$N$126)&lt;ROW(N17),"",INDEX($L$1:$L$126,SMALL(IF($N$2:$N$126&lt;&gt;"",ROW($N$2:$N$126)),ROW(N17))))</f>
        <v>#NUM!</v>
      </c>
      <c r="M247" s="13" t="e">
        <f t="array" ref="M247">IF(COUNTA($N$2:$N$126)&lt;ROW(O17),"",INDEX($N$1:$N$126,SMALL(IF($N$2:$N$126&lt;&gt;"",ROW($N$2:$N$126)),ROW(O17))))</f>
        <v>#NUM!</v>
      </c>
      <c r="R247" s="13" t="e">
        <f t="array" ref="R247">IF(COUNTA($N$2:$N$126)&lt;ROW(N17),"",INDEX($R$1:$R$126,SMALL(IF($N$2:$N$126&lt;&gt;"",ROW($N$2:$N$126)),ROW(N17))))</f>
        <v>#NUM!</v>
      </c>
      <c r="S247" s="13" t="e">
        <f t="array" ref="S247">IF(COUNTA($N$2:$N$126)&lt;ROW(U17),"",INDEX($S$1:$S$126,SMALL(IF($N$2:$N$126&lt;&gt;"",ROW($N$2:$N$126)),ROW(U17))))</f>
        <v>#NUM!</v>
      </c>
      <c r="T247" s="13" t="e">
        <f t="array" ref="T247">IF(COUNTA($N$2:$N$126)&lt;ROW(N17),"",INDEX($T$1:$T$126,SMALL(IF($N$2:$N$126&lt;&gt;"",ROW($N$2:$N$126)),ROW(N17))))</f>
        <v>#NUM!</v>
      </c>
      <c r="U247" s="13" t="e">
        <f t="array" ref="U247">IF(COUNTA($N$2:$N$126)&lt;ROW(N17),"",INDEX($U$1:$U$126,SMALL(IF($N$2:$N$126&lt;&gt;"",ROW($N$2:$N$126)),ROW(N17))))</f>
        <v>#NUM!</v>
      </c>
      <c r="V247" s="13" t="e">
        <f t="array" ref="V247">IF(COUNTA($N$2:$N$126)&lt;ROW(N17),"",INDEX($V$1:$V$126,SMALL(IF($N$2:$N$126&lt;&gt;"",ROW($N$2:$N$126)),ROW(N17))))</f>
        <v>#NUM!</v>
      </c>
      <c r="W247" s="13" t="e">
        <f t="array" ref="W247">IF(COUNTA($N$2:$N$126)&lt;ROW(N17),"",INDEX($W$1:$W$126,SMALL(IF($N$2:$N$126&lt;&gt;"",ROW($N$2:$N$126)),ROW(N17))))</f>
        <v>#NUM!</v>
      </c>
      <c r="X247" s="13" t="e">
        <f t="array" ref="X247">IF(COUNTA($N$2:$N$126)&lt;ROW(N17),"",INDEX($X$1:$X$126,SMALL(IF($N$2:$N$126&lt;&gt;"",ROW($N$2:$N$126)),ROW(N17))))</f>
        <v>#NUM!</v>
      </c>
      <c r="Y247" s="13" t="e">
        <f t="array" ref="Y247">IF(COUNTA($N$2:$N$126)&lt;ROW(N17),"",INDEX($Y$1:$Y$126,SMALL(IF($N$2:$N$126&lt;&gt;"",ROW($N$2:$N$126)),ROW(N17))))</f>
        <v>#NUM!</v>
      </c>
      <c r="Z247" s="13" t="e">
        <f t="array" ref="Z247">IF(COUNTA($N$2:$N$126)&lt;ROW(N17),"",INDEX($Z$1:$Z$126,SMALL(IF($N$2:$N$126&lt;&gt;"",ROW($N$2:$N$126)),ROW(N17))))</f>
        <v>#NUM!</v>
      </c>
      <c r="AA247" s="13" t="e">
        <f t="array" ref="AA247">IF(COUNTA($N$2:$N$126)&lt;ROW(N17),"",INDEX($AA$1:$AA$126,SMALL(IF($N$2:$N$126&lt;&gt;"",ROW($N$2:$N$126)),ROW(N17))))</f>
        <v>#NUM!</v>
      </c>
      <c r="AB247" s="13" t="e">
        <f t="array" ref="AB247">IF(COUNTA($N$2:$N$126)&lt;ROW(N17),"",INDEX($AB$1:$AB$126,SMALL(IF($N$2:$N$126&lt;&gt;"",ROW($N$2:$N$126)),ROW(N17))))</f>
        <v>#NUM!</v>
      </c>
      <c r="AC247" s="13" t="e">
        <f t="array" ref="AC247">IF(COUNTA($N$2:$N$126)&lt;ROW(N17),"",INDEX($AC$1:$AC$126,SMALL(IF($N$2:$N$126&lt;&gt;"",ROW($N$2:$N$126)),ROW(N17))))</f>
        <v>#NUM!</v>
      </c>
      <c r="AD247" s="13" t="e">
        <f t="array" ref="AD247">IF(COUNTA($N$2:$N$126)&lt;ROW(N17),"",INDEX($AD$1:$AD$126,SMALL(IF($N$2:$N$126&lt;&gt;"",ROW($N$2:$N$126)),ROW(N17))))</f>
        <v>#NUM!</v>
      </c>
      <c r="AE247" s="13" t="e">
        <f t="array" ref="AE247">IF(COUNTA($N$2:$N$126)&lt;ROW(N17),"",INDEX($AE$1:$AE$126,SMALL(IF($N$2:$N$126&lt;&gt;"",ROW($N$2:$N$126)),ROW(N17))))</f>
        <v>#NUM!</v>
      </c>
      <c r="AF247" s="13" t="e">
        <f t="array" ref="AF247">IF(COUNTA($N$2:$N$126)&lt;ROW(N17),"",INDEX($AF$1:$AF$126,SMALL(IF($N$2:$N$126&lt;&gt;"",ROW($N$2:$N$126)),ROW(N17))))</f>
        <v>#NUM!</v>
      </c>
      <c r="AG247" s="13" t="e">
        <f t="array" ref="AG247">IF(COUNTA($N$2:$N$126)&lt;ROW(N17),"",INDEX($AG$1:$AG$126,SMALL(IF($N$2:$N$126&lt;&gt;"",ROW($N$2:$N$126)),ROW(N17))))</f>
        <v>#NUM!</v>
      </c>
      <c r="AH247" s="13" t="e">
        <f t="array" ref="AH247">IF(COUNTA($N$2:$N$126)&lt;ROW(N17),"",INDEX($AH$1:$AH$126,SMALL(IF($N$2:$N$126&lt;&gt;"",ROW($N$2:$N$126)),ROW(N17))))</f>
        <v>#NUM!</v>
      </c>
      <c r="AI247" s="13" t="e">
        <f t="array" ref="AI247">IF(COUNTA($N$2:$N$126)&lt;ROW(N17),"",INDEX($AI$1:$AI$126,SMALL(IF($N$2:$N$126&lt;&gt;"",ROW($N$2:$N$126)),ROW(N17))))</f>
        <v>#NUM!</v>
      </c>
      <c r="AJ247" s="13" t="e">
        <f t="array" ref="AJ247">IF(COUNTA($N$2:$N$126)&lt;ROW(N17),"",INDEX($AJ$1:$AJ$126,SMALL(IF($N$2:$N$126&lt;&gt;"",ROW($N$2:$N$126)),ROW(N17))))</f>
        <v>#NUM!</v>
      </c>
      <c r="AK247" s="13" t="e">
        <f t="array" ref="AK247">IF(COUNTA($N$2:$N$126)&lt;ROW(N17),"",INDEX($AK$1:$AK$126,SMALL(IF($N$2:$N$126&lt;&gt;"",ROW($N$2:$N$126)),ROW(N17))))</f>
        <v>#NUM!</v>
      </c>
      <c r="AL247" s="13" t="e">
        <f t="array" ref="AL247">IF(COUNTA($N$2:$N$126)&lt;ROW(N17),"",INDEX($AL$1:$AL$126,SMALL(IF($N$2:$N$126&lt;&gt;"",ROW($N$2:$N$126)),ROW(N17))))</f>
        <v>#NUM!</v>
      </c>
      <c r="AM247" s="13" t="e">
        <f t="array" ref="AM247">IF(COUNTA($N$2:$N$126)&lt;ROW(N17),"",INDEX($AM$1:$AM$126,SMALL(IF($N$2:$N$126&lt;&gt;"",ROW($N$2:$N$126)),ROW(N17))))</f>
        <v>#NUM!</v>
      </c>
      <c r="AN247" s="13" t="e">
        <f t="array" ref="AN247">IF(COUNTA($N$2:$N$126)&lt;ROW(N17),"",INDEX($AN$1:$AN$126,SMALL(IF($N$2:$N$126&lt;&gt;"",ROW($N$2:$N$126)),ROW(N17))))</f>
        <v>#NUM!</v>
      </c>
      <c r="AO247" s="13" t="e">
        <f t="array" ref="AO247">IF(COUNTA($N$2:$N$126)&lt;ROW(N17),"",INDEX($AO$1:$AO$126,SMALL(IF($N$2:$N$126&lt;&gt;"",ROW($N$2:$N$126)),ROW(N17))))</f>
        <v>#NUM!</v>
      </c>
      <c r="AP247" s="13" t="e">
        <f t="array" ref="AP247">IF(COUNTA($N$2:$N$126)&lt;ROW(N17),"",INDEX($AP$1:$AP$126,SMALL(IF($N$2:$N$126&lt;&gt;"",ROW($N$2:$N$126)),ROW(N17))))</f>
        <v>#NUM!</v>
      </c>
      <c r="AQ247" s="13" t="e">
        <f t="array" ref="AQ247">IF(COUNTA($N$2:$N$126)&lt;ROW(N17),"",INDEX($AQ$1:$AQ$126,SMALL(IF($N$2:$N$126&lt;&gt;"",ROW($N$2:$N$126)),ROW(N17))))</f>
        <v>#NUM!</v>
      </c>
      <c r="AR247" s="13" t="e">
        <f t="array" ref="AR247">IF(COUNTA($N$2:$N$126)&lt;ROW(N17),"",INDEX($AR$1:$AR$126,SMALL(IF($N$2:$N$126&lt;&gt;"",ROW($N$2:$N$126)),ROW(N17))))</f>
        <v>#NUM!</v>
      </c>
      <c r="AS247" s="13" t="e">
        <f t="array" ref="AS247">IF(COUNTA($N$2:$N$126)&lt;ROW(N17),"",INDEX($AS$1:$AS$126,SMALL(IF($N$2:$N$126&lt;&gt;"",ROW($N$2:$N$126)),ROW(N17))))</f>
        <v>#NUM!</v>
      </c>
    </row>
    <row r="248" spans="10:45" ht="12.75" customHeight="1" x14ac:dyDescent="0.15">
      <c r="J248" s="13">
        <v>18</v>
      </c>
      <c r="K248" s="13" t="e">
        <f t="array" ref="K248">IF(COUNTA($N$2:$N$126)&lt;ROW(N18),"",INDEX($K$1:$K$126,SMALL(IF($N$2:$N$126&lt;&gt;"",ROW($N$2:$N$126)),ROW(N18))))</f>
        <v>#NUM!</v>
      </c>
      <c r="L248" s="13" t="e">
        <f t="array" ref="L248">IF(COUNTA($N$2:$N$126)&lt;ROW(N18),"",INDEX($L$1:$L$126,SMALL(IF($N$2:$N$126&lt;&gt;"",ROW($N$2:$N$126)),ROW(N18))))</f>
        <v>#NUM!</v>
      </c>
      <c r="M248" s="13" t="e">
        <f t="array" ref="M248">IF(COUNTA($N$2:$N$126)&lt;ROW(O18),"",INDEX($N$1:$N$126,SMALL(IF($N$2:$N$126&lt;&gt;"",ROW($N$2:$N$126)),ROW(O18))))</f>
        <v>#NUM!</v>
      </c>
      <c r="R248" s="13" t="e">
        <f t="array" ref="R248">IF(COUNTA($N$2:$N$126)&lt;ROW(N18),"",INDEX($R$1:$R$126,SMALL(IF($N$2:$N$126&lt;&gt;"",ROW($N$2:$N$126)),ROW(N18))))</f>
        <v>#NUM!</v>
      </c>
      <c r="S248" s="13" t="e">
        <f t="array" ref="S248">IF(COUNTA($N$2:$N$126)&lt;ROW(U18),"",INDEX($S$1:$S$126,SMALL(IF($N$2:$N$126&lt;&gt;"",ROW($N$2:$N$126)),ROW(U18))))</f>
        <v>#NUM!</v>
      </c>
      <c r="T248" s="13" t="e">
        <f t="array" ref="T248">IF(COUNTA($N$2:$N$126)&lt;ROW(N18),"",INDEX($T$1:$T$126,SMALL(IF($N$2:$N$126&lt;&gt;"",ROW($N$2:$N$126)),ROW(N18))))</f>
        <v>#NUM!</v>
      </c>
      <c r="U248" s="13" t="e">
        <f t="array" ref="U248">IF(COUNTA($N$2:$N$126)&lt;ROW(N18),"",INDEX($U$1:$U$126,SMALL(IF($N$2:$N$126&lt;&gt;"",ROW($N$2:$N$126)),ROW(N18))))</f>
        <v>#NUM!</v>
      </c>
      <c r="V248" s="13" t="e">
        <f t="array" ref="V248">IF(COUNTA($N$2:$N$126)&lt;ROW(N18),"",INDEX($V$1:$V$126,SMALL(IF($N$2:$N$126&lt;&gt;"",ROW($N$2:$N$126)),ROW(N18))))</f>
        <v>#NUM!</v>
      </c>
      <c r="W248" s="13" t="e">
        <f t="array" ref="W248">IF(COUNTA($N$2:$N$126)&lt;ROW(N18),"",INDEX($W$1:$W$126,SMALL(IF($N$2:$N$126&lt;&gt;"",ROW($N$2:$N$126)),ROW(N18))))</f>
        <v>#NUM!</v>
      </c>
      <c r="X248" s="13" t="e">
        <f t="array" ref="X248">IF(COUNTA($N$2:$N$126)&lt;ROW(N18),"",INDEX($X$1:$X$126,SMALL(IF($N$2:$N$126&lt;&gt;"",ROW($N$2:$N$126)),ROW(N18))))</f>
        <v>#NUM!</v>
      </c>
      <c r="Y248" s="13" t="e">
        <f t="array" ref="Y248">IF(COUNTA($N$2:$N$126)&lt;ROW(N18),"",INDEX($Y$1:$Y$126,SMALL(IF($N$2:$N$126&lt;&gt;"",ROW($N$2:$N$126)),ROW(N18))))</f>
        <v>#NUM!</v>
      </c>
      <c r="Z248" s="13" t="e">
        <f t="array" ref="Z248">IF(COUNTA($N$2:$N$126)&lt;ROW(N18),"",INDEX($Z$1:$Z$126,SMALL(IF($N$2:$N$126&lt;&gt;"",ROW($N$2:$N$126)),ROW(N18))))</f>
        <v>#NUM!</v>
      </c>
      <c r="AA248" s="13" t="e">
        <f t="array" ref="AA248">IF(COUNTA($N$2:$N$126)&lt;ROW(N18),"",INDEX($AA$1:$AA$126,SMALL(IF($N$2:$N$126&lt;&gt;"",ROW($N$2:$N$126)),ROW(N18))))</f>
        <v>#NUM!</v>
      </c>
      <c r="AB248" s="13" t="e">
        <f t="array" ref="AB248">IF(COUNTA($N$2:$N$126)&lt;ROW(N18),"",INDEX($AB$1:$AB$126,SMALL(IF($N$2:$N$126&lt;&gt;"",ROW($N$2:$N$126)),ROW(N18))))</f>
        <v>#NUM!</v>
      </c>
      <c r="AC248" s="13" t="e">
        <f t="array" ref="AC248">IF(COUNTA($N$2:$N$126)&lt;ROW(N18),"",INDEX($AC$1:$AC$126,SMALL(IF($N$2:$N$126&lt;&gt;"",ROW($N$2:$N$126)),ROW(N18))))</f>
        <v>#NUM!</v>
      </c>
      <c r="AD248" s="13" t="e">
        <f t="array" ref="AD248">IF(COUNTA($N$2:$N$126)&lt;ROW(N18),"",INDEX($AD$1:$AD$126,SMALL(IF($N$2:$N$126&lt;&gt;"",ROW($N$2:$N$126)),ROW(N18))))</f>
        <v>#NUM!</v>
      </c>
      <c r="AE248" s="13" t="e">
        <f t="array" ref="AE248">IF(COUNTA($N$2:$N$126)&lt;ROW(N18),"",INDEX($AE$1:$AE$126,SMALL(IF($N$2:$N$126&lt;&gt;"",ROW($N$2:$N$126)),ROW(N18))))</f>
        <v>#NUM!</v>
      </c>
      <c r="AF248" s="13" t="e">
        <f t="array" ref="AF248">IF(COUNTA($N$2:$N$126)&lt;ROW(N18),"",INDEX($AF$1:$AF$126,SMALL(IF($N$2:$N$126&lt;&gt;"",ROW($N$2:$N$126)),ROW(N18))))</f>
        <v>#NUM!</v>
      </c>
      <c r="AG248" s="13" t="e">
        <f t="array" ref="AG248">IF(COUNTA($N$2:$N$126)&lt;ROW(N18),"",INDEX($AG$1:$AG$126,SMALL(IF($N$2:$N$126&lt;&gt;"",ROW($N$2:$N$126)),ROW(N18))))</f>
        <v>#NUM!</v>
      </c>
      <c r="AH248" s="13" t="e">
        <f t="array" ref="AH248">IF(COUNTA($N$2:$N$126)&lt;ROW(N18),"",INDEX($AH$1:$AH$126,SMALL(IF($N$2:$N$126&lt;&gt;"",ROW($N$2:$N$126)),ROW(N18))))</f>
        <v>#NUM!</v>
      </c>
      <c r="AI248" s="13" t="e">
        <f t="array" ref="AI248">IF(COUNTA($N$2:$N$126)&lt;ROW(N18),"",INDEX($AI$1:$AI$126,SMALL(IF($N$2:$N$126&lt;&gt;"",ROW($N$2:$N$126)),ROW(N18))))</f>
        <v>#NUM!</v>
      </c>
      <c r="AJ248" s="13" t="e">
        <f t="array" ref="AJ248">IF(COUNTA($N$2:$N$126)&lt;ROW(N18),"",INDEX($AJ$1:$AJ$126,SMALL(IF($N$2:$N$126&lt;&gt;"",ROW($N$2:$N$126)),ROW(N18))))</f>
        <v>#NUM!</v>
      </c>
      <c r="AK248" s="13" t="e">
        <f t="array" ref="AK248">IF(COUNTA($N$2:$N$126)&lt;ROW(N18),"",INDEX($AK$1:$AK$126,SMALL(IF($N$2:$N$126&lt;&gt;"",ROW($N$2:$N$126)),ROW(N18))))</f>
        <v>#NUM!</v>
      </c>
      <c r="AL248" s="13" t="e">
        <f t="array" ref="AL248">IF(COUNTA($N$2:$N$126)&lt;ROW(N18),"",INDEX($AL$1:$AL$126,SMALL(IF($N$2:$N$126&lt;&gt;"",ROW($N$2:$N$126)),ROW(N18))))</f>
        <v>#NUM!</v>
      </c>
      <c r="AM248" s="13" t="e">
        <f t="array" ref="AM248">IF(COUNTA($N$2:$N$126)&lt;ROW(N18),"",INDEX($AM$1:$AM$126,SMALL(IF($N$2:$N$126&lt;&gt;"",ROW($N$2:$N$126)),ROW(N18))))</f>
        <v>#NUM!</v>
      </c>
      <c r="AN248" s="13" t="e">
        <f t="array" ref="AN248">IF(COUNTA($N$2:$N$126)&lt;ROW(N18),"",INDEX($AN$1:$AN$126,SMALL(IF($N$2:$N$126&lt;&gt;"",ROW($N$2:$N$126)),ROW(N18))))</f>
        <v>#NUM!</v>
      </c>
      <c r="AO248" s="13" t="e">
        <f t="array" ref="AO248">IF(COUNTA($N$2:$N$126)&lt;ROW(N18),"",INDEX($AO$1:$AO$126,SMALL(IF($N$2:$N$126&lt;&gt;"",ROW($N$2:$N$126)),ROW(N18))))</f>
        <v>#NUM!</v>
      </c>
      <c r="AP248" s="13" t="e">
        <f t="array" ref="AP248">IF(COUNTA($N$2:$N$126)&lt;ROW(N18),"",INDEX($AP$1:$AP$126,SMALL(IF($N$2:$N$126&lt;&gt;"",ROW($N$2:$N$126)),ROW(N18))))</f>
        <v>#NUM!</v>
      </c>
      <c r="AQ248" s="13" t="e">
        <f t="array" ref="AQ248">IF(COUNTA($N$2:$N$126)&lt;ROW(N18),"",INDEX($AQ$1:$AQ$126,SMALL(IF($N$2:$N$126&lt;&gt;"",ROW($N$2:$N$126)),ROW(N18))))</f>
        <v>#NUM!</v>
      </c>
      <c r="AR248" s="13" t="e">
        <f t="array" ref="AR248">IF(COUNTA($N$2:$N$126)&lt;ROW(N18),"",INDEX($AR$1:$AR$126,SMALL(IF($N$2:$N$126&lt;&gt;"",ROW($N$2:$N$126)),ROW(N18))))</f>
        <v>#NUM!</v>
      </c>
      <c r="AS248" s="13" t="e">
        <f t="array" ref="AS248">IF(COUNTA($N$2:$N$126)&lt;ROW(N18),"",INDEX($AS$1:$AS$126,SMALL(IF($N$2:$N$126&lt;&gt;"",ROW($N$2:$N$126)),ROW(N18))))</f>
        <v>#NUM!</v>
      </c>
    </row>
    <row r="249" spans="10:45" ht="12.75" customHeight="1" x14ac:dyDescent="0.15">
      <c r="J249" s="13">
        <v>19</v>
      </c>
      <c r="K249" s="13" t="e">
        <f t="array" ref="K249">IF(COUNTA($N$2:$N$126)&lt;ROW(N19),"",INDEX($K$1:$K$126,SMALL(IF($N$2:$N$126&lt;&gt;"",ROW($N$2:$N$126)),ROW(N19))))</f>
        <v>#NUM!</v>
      </c>
      <c r="L249" s="13" t="e">
        <f t="array" ref="L249">IF(COUNTA($N$2:$N$126)&lt;ROW(N19),"",INDEX($L$1:$L$126,SMALL(IF($N$2:$N$126&lt;&gt;"",ROW($N$2:$N$126)),ROW(N19))))</f>
        <v>#NUM!</v>
      </c>
      <c r="M249" s="13" t="e">
        <f t="array" ref="M249">IF(COUNTA($N$2:$N$126)&lt;ROW(O19),"",INDEX($N$1:$N$126,SMALL(IF($N$2:$N$126&lt;&gt;"",ROW($N$2:$N$126)),ROW(O19))))</f>
        <v>#NUM!</v>
      </c>
      <c r="R249" s="13" t="e">
        <f t="array" ref="R249">IF(COUNTA($N$2:$N$126)&lt;ROW(N19),"",INDEX($R$1:$R$126,SMALL(IF($N$2:$N$126&lt;&gt;"",ROW($N$2:$N$126)),ROW(N19))))</f>
        <v>#NUM!</v>
      </c>
      <c r="S249" s="13" t="e">
        <f t="array" ref="S249">IF(COUNTA($N$2:$N$126)&lt;ROW(U19),"",INDEX($S$1:$S$126,SMALL(IF($N$2:$N$126&lt;&gt;"",ROW($N$2:$N$126)),ROW(U19))))</f>
        <v>#NUM!</v>
      </c>
      <c r="T249" s="13" t="e">
        <f t="array" ref="T249">IF(COUNTA($N$2:$N$126)&lt;ROW(N19),"",INDEX($T$1:$T$126,SMALL(IF($N$2:$N$126&lt;&gt;"",ROW($N$2:$N$126)),ROW(N19))))</f>
        <v>#NUM!</v>
      </c>
      <c r="U249" s="13" t="e">
        <f t="array" ref="U249">IF(COUNTA($N$2:$N$126)&lt;ROW(N19),"",INDEX($U$1:$U$126,SMALL(IF($N$2:$N$126&lt;&gt;"",ROW($N$2:$N$126)),ROW(N19))))</f>
        <v>#NUM!</v>
      </c>
      <c r="V249" s="13" t="e">
        <f t="array" ref="V249">IF(COUNTA($N$2:$N$126)&lt;ROW(N19),"",INDEX($V$1:$V$126,SMALL(IF($N$2:$N$126&lt;&gt;"",ROW($N$2:$N$126)),ROW(N19))))</f>
        <v>#NUM!</v>
      </c>
      <c r="W249" s="13" t="e">
        <f t="array" ref="W249">IF(COUNTA($N$2:$N$126)&lt;ROW(N19),"",INDEX($W$1:$W$126,SMALL(IF($N$2:$N$126&lt;&gt;"",ROW($N$2:$N$126)),ROW(N19))))</f>
        <v>#NUM!</v>
      </c>
      <c r="X249" s="13" t="e">
        <f t="array" ref="X249">IF(COUNTA($N$2:$N$126)&lt;ROW(N19),"",INDEX($X$1:$X$126,SMALL(IF($N$2:$N$126&lt;&gt;"",ROW($N$2:$N$126)),ROW(N19))))</f>
        <v>#NUM!</v>
      </c>
      <c r="Y249" s="13" t="e">
        <f t="array" ref="Y249">IF(COUNTA($N$2:$N$126)&lt;ROW(N19),"",INDEX($Y$1:$Y$126,SMALL(IF($N$2:$N$126&lt;&gt;"",ROW($N$2:$N$126)),ROW(N19))))</f>
        <v>#NUM!</v>
      </c>
      <c r="Z249" s="13" t="e">
        <f t="array" ref="Z249">IF(COUNTA($N$2:$N$126)&lt;ROW(N19),"",INDEX($Z$1:$Z$126,SMALL(IF($N$2:$N$126&lt;&gt;"",ROW($N$2:$N$126)),ROW(N19))))</f>
        <v>#NUM!</v>
      </c>
      <c r="AA249" s="13" t="e">
        <f t="array" ref="AA249">IF(COUNTA($N$2:$N$126)&lt;ROW(N19),"",INDEX($AA$1:$AA$126,SMALL(IF($N$2:$N$126&lt;&gt;"",ROW($N$2:$N$126)),ROW(N19))))</f>
        <v>#NUM!</v>
      </c>
      <c r="AB249" s="13" t="e">
        <f t="array" ref="AB249">IF(COUNTA($N$2:$N$126)&lt;ROW(N19),"",INDEX($AB$1:$AB$126,SMALL(IF($N$2:$N$126&lt;&gt;"",ROW($N$2:$N$126)),ROW(N19))))</f>
        <v>#NUM!</v>
      </c>
      <c r="AC249" s="13" t="e">
        <f t="array" ref="AC249">IF(COUNTA($N$2:$N$126)&lt;ROW(N19),"",INDEX($AC$1:$AC$126,SMALL(IF($N$2:$N$126&lt;&gt;"",ROW($N$2:$N$126)),ROW(N19))))</f>
        <v>#NUM!</v>
      </c>
      <c r="AD249" s="13" t="e">
        <f t="array" ref="AD249">IF(COUNTA($N$2:$N$126)&lt;ROW(N19),"",INDEX($AD$1:$AD$126,SMALL(IF($N$2:$N$126&lt;&gt;"",ROW($N$2:$N$126)),ROW(N19))))</f>
        <v>#NUM!</v>
      </c>
      <c r="AE249" s="13" t="e">
        <f t="array" ref="AE249">IF(COUNTA($N$2:$N$126)&lt;ROW(N19),"",INDEX($AE$1:$AE$126,SMALL(IF($N$2:$N$126&lt;&gt;"",ROW($N$2:$N$126)),ROW(N19))))</f>
        <v>#NUM!</v>
      </c>
      <c r="AF249" s="13" t="e">
        <f t="array" ref="AF249">IF(COUNTA($N$2:$N$126)&lt;ROW(N19),"",INDEX($AF$1:$AF$126,SMALL(IF($N$2:$N$126&lt;&gt;"",ROW($N$2:$N$126)),ROW(N19))))</f>
        <v>#NUM!</v>
      </c>
      <c r="AG249" s="13" t="e">
        <f t="array" ref="AG249">IF(COUNTA($N$2:$N$126)&lt;ROW(N19),"",INDEX($AG$1:$AG$126,SMALL(IF($N$2:$N$126&lt;&gt;"",ROW($N$2:$N$126)),ROW(N19))))</f>
        <v>#NUM!</v>
      </c>
      <c r="AH249" s="13" t="e">
        <f t="array" ref="AH249">IF(COUNTA($N$2:$N$126)&lt;ROW(N19),"",INDEX($AH$1:$AH$126,SMALL(IF($N$2:$N$126&lt;&gt;"",ROW($N$2:$N$126)),ROW(N19))))</f>
        <v>#NUM!</v>
      </c>
      <c r="AI249" s="13" t="e">
        <f t="array" ref="AI249">IF(COUNTA($N$2:$N$126)&lt;ROW(N19),"",INDEX($AI$1:$AI$126,SMALL(IF($N$2:$N$126&lt;&gt;"",ROW($N$2:$N$126)),ROW(N19))))</f>
        <v>#NUM!</v>
      </c>
      <c r="AJ249" s="13" t="e">
        <f t="array" ref="AJ249">IF(COUNTA($N$2:$N$126)&lt;ROW(N19),"",INDEX($AJ$1:$AJ$126,SMALL(IF($N$2:$N$126&lt;&gt;"",ROW($N$2:$N$126)),ROW(N19))))</f>
        <v>#NUM!</v>
      </c>
      <c r="AK249" s="13" t="e">
        <f t="array" ref="AK249">IF(COUNTA($N$2:$N$126)&lt;ROW(N19),"",INDEX($AK$1:$AK$126,SMALL(IF($N$2:$N$126&lt;&gt;"",ROW($N$2:$N$126)),ROW(N19))))</f>
        <v>#NUM!</v>
      </c>
      <c r="AL249" s="13" t="e">
        <f t="array" ref="AL249">IF(COUNTA($N$2:$N$126)&lt;ROW(N19),"",INDEX($AL$1:$AL$126,SMALL(IF($N$2:$N$126&lt;&gt;"",ROW($N$2:$N$126)),ROW(N19))))</f>
        <v>#NUM!</v>
      </c>
      <c r="AM249" s="13" t="e">
        <f t="array" ref="AM249">IF(COUNTA($N$2:$N$126)&lt;ROW(N19),"",INDEX($AM$1:$AM$126,SMALL(IF($N$2:$N$126&lt;&gt;"",ROW($N$2:$N$126)),ROW(N19))))</f>
        <v>#NUM!</v>
      </c>
      <c r="AN249" s="13" t="e">
        <f t="array" ref="AN249">IF(COUNTA($N$2:$N$126)&lt;ROW(N19),"",INDEX($AN$1:$AN$126,SMALL(IF($N$2:$N$126&lt;&gt;"",ROW($N$2:$N$126)),ROW(N19))))</f>
        <v>#NUM!</v>
      </c>
      <c r="AO249" s="13" t="e">
        <f t="array" ref="AO249">IF(COUNTA($N$2:$N$126)&lt;ROW(N19),"",INDEX($AO$1:$AO$126,SMALL(IF($N$2:$N$126&lt;&gt;"",ROW($N$2:$N$126)),ROW(N19))))</f>
        <v>#NUM!</v>
      </c>
      <c r="AP249" s="13" t="e">
        <f t="array" ref="AP249">IF(COUNTA($N$2:$N$126)&lt;ROW(N19),"",INDEX($AP$1:$AP$126,SMALL(IF($N$2:$N$126&lt;&gt;"",ROW($N$2:$N$126)),ROW(N19))))</f>
        <v>#NUM!</v>
      </c>
      <c r="AQ249" s="13" t="e">
        <f t="array" ref="AQ249">IF(COUNTA($N$2:$N$126)&lt;ROW(N19),"",INDEX($AQ$1:$AQ$126,SMALL(IF($N$2:$N$126&lt;&gt;"",ROW($N$2:$N$126)),ROW(N19))))</f>
        <v>#NUM!</v>
      </c>
      <c r="AR249" s="13" t="e">
        <f t="array" ref="AR249">IF(COUNTA($N$2:$N$126)&lt;ROW(N19),"",INDEX($AR$1:$AR$126,SMALL(IF($N$2:$N$126&lt;&gt;"",ROW($N$2:$N$126)),ROW(N19))))</f>
        <v>#NUM!</v>
      </c>
      <c r="AS249" s="13" t="e">
        <f t="array" ref="AS249">IF(COUNTA($N$2:$N$126)&lt;ROW(N19),"",INDEX($AS$1:$AS$126,SMALL(IF($N$2:$N$126&lt;&gt;"",ROW($N$2:$N$126)),ROW(N19))))</f>
        <v>#NUM!</v>
      </c>
    </row>
    <row r="250" spans="10:45" ht="12.75" customHeight="1" x14ac:dyDescent="0.15">
      <c r="J250" s="13">
        <v>20</v>
      </c>
      <c r="K250" s="13" t="e">
        <f t="array" ref="K250">IF(COUNTA($N$2:$N$126)&lt;ROW(N20),"",INDEX($K$1:$K$126,SMALL(IF($N$2:$N$126&lt;&gt;"",ROW($N$2:$N$126)),ROW(N20))))</f>
        <v>#NUM!</v>
      </c>
      <c r="L250" s="13" t="e">
        <f t="array" ref="L250">IF(COUNTA($N$2:$N$126)&lt;ROW(N20),"",INDEX($L$1:$L$126,SMALL(IF($N$2:$N$126&lt;&gt;"",ROW($N$2:$N$126)),ROW(N20))))</f>
        <v>#NUM!</v>
      </c>
      <c r="M250" s="13" t="e">
        <f t="array" ref="M250">IF(COUNTA($N$2:$N$126)&lt;ROW(O20),"",INDEX($N$1:$N$126,SMALL(IF($N$2:$N$126&lt;&gt;"",ROW($N$2:$N$126)),ROW(O20))))</f>
        <v>#NUM!</v>
      </c>
      <c r="R250" s="13" t="e">
        <f t="array" ref="R250">IF(COUNTA($N$2:$N$126)&lt;ROW(N20),"",INDEX($R$1:$R$126,SMALL(IF($N$2:$N$126&lt;&gt;"",ROW($N$2:$N$126)),ROW(N20))))</f>
        <v>#NUM!</v>
      </c>
      <c r="S250" s="13" t="e">
        <f t="array" ref="S250">IF(COUNTA($N$2:$N$126)&lt;ROW(U20),"",INDEX($S$1:$S$126,SMALL(IF($N$2:$N$126&lt;&gt;"",ROW($N$2:$N$126)),ROW(U20))))</f>
        <v>#NUM!</v>
      </c>
      <c r="T250" s="13" t="e">
        <f t="array" ref="T250">IF(COUNTA($N$2:$N$126)&lt;ROW(N20),"",INDEX($T$1:$T$126,SMALL(IF($N$2:$N$126&lt;&gt;"",ROW($N$2:$N$126)),ROW(N20))))</f>
        <v>#NUM!</v>
      </c>
      <c r="U250" s="13" t="e">
        <f t="array" ref="U250">IF(COUNTA($N$2:$N$126)&lt;ROW(N20),"",INDEX($U$1:$U$126,SMALL(IF($N$2:$N$126&lt;&gt;"",ROW($N$2:$N$126)),ROW(N20))))</f>
        <v>#NUM!</v>
      </c>
      <c r="V250" s="13" t="e">
        <f t="array" ref="V250">IF(COUNTA($N$2:$N$126)&lt;ROW(N20),"",INDEX($V$1:$V$126,SMALL(IF($N$2:$N$126&lt;&gt;"",ROW($N$2:$N$126)),ROW(N20))))</f>
        <v>#NUM!</v>
      </c>
      <c r="W250" s="13" t="e">
        <f t="array" ref="W250">IF(COUNTA($N$2:$N$126)&lt;ROW(N20),"",INDEX($W$1:$W$126,SMALL(IF($N$2:$N$126&lt;&gt;"",ROW($N$2:$N$126)),ROW(N20))))</f>
        <v>#NUM!</v>
      </c>
      <c r="X250" s="13" t="e">
        <f t="array" ref="X250">IF(COUNTA($N$2:$N$126)&lt;ROW(N20),"",INDEX($X$1:$X$126,SMALL(IF($N$2:$N$126&lt;&gt;"",ROW($N$2:$N$126)),ROW(N20))))</f>
        <v>#NUM!</v>
      </c>
      <c r="Y250" s="13" t="e">
        <f t="array" ref="Y250">IF(COUNTA($N$2:$N$126)&lt;ROW(N20),"",INDEX($Y$1:$Y$126,SMALL(IF($N$2:$N$126&lt;&gt;"",ROW($N$2:$N$126)),ROW(N20))))</f>
        <v>#NUM!</v>
      </c>
      <c r="Z250" s="13" t="e">
        <f t="array" ref="Z250">IF(COUNTA($N$2:$N$126)&lt;ROW(N20),"",INDEX($Z$1:$Z$126,SMALL(IF($N$2:$N$126&lt;&gt;"",ROW($N$2:$N$126)),ROW(N20))))</f>
        <v>#NUM!</v>
      </c>
      <c r="AA250" s="13" t="e">
        <f t="array" ref="AA250">IF(COUNTA($N$2:$N$126)&lt;ROW(N20),"",INDEX($AA$1:$AA$126,SMALL(IF($N$2:$N$126&lt;&gt;"",ROW($N$2:$N$126)),ROW(N20))))</f>
        <v>#NUM!</v>
      </c>
      <c r="AB250" s="13" t="e">
        <f t="array" ref="AB250">IF(COUNTA($N$2:$N$126)&lt;ROW(N20),"",INDEX($AB$1:$AB$126,SMALL(IF($N$2:$N$126&lt;&gt;"",ROW($N$2:$N$126)),ROW(N20))))</f>
        <v>#NUM!</v>
      </c>
      <c r="AC250" s="13" t="e">
        <f t="array" ref="AC250">IF(COUNTA($N$2:$N$126)&lt;ROW(N20),"",INDEX($AC$1:$AC$126,SMALL(IF($N$2:$N$126&lt;&gt;"",ROW($N$2:$N$126)),ROW(N20))))</f>
        <v>#NUM!</v>
      </c>
      <c r="AD250" s="13" t="e">
        <f t="array" ref="AD250">IF(COUNTA($N$2:$N$126)&lt;ROW(N20),"",INDEX($AD$1:$AD$126,SMALL(IF($N$2:$N$126&lt;&gt;"",ROW($N$2:$N$126)),ROW(N20))))</f>
        <v>#NUM!</v>
      </c>
      <c r="AE250" s="13" t="e">
        <f t="array" ref="AE250">IF(COUNTA($N$2:$N$126)&lt;ROW(N20),"",INDEX($AE$1:$AE$126,SMALL(IF($N$2:$N$126&lt;&gt;"",ROW($N$2:$N$126)),ROW(N20))))</f>
        <v>#NUM!</v>
      </c>
      <c r="AF250" s="13" t="e">
        <f t="array" ref="AF250">IF(COUNTA($N$2:$N$126)&lt;ROW(N20),"",INDEX($AF$1:$AF$126,SMALL(IF($N$2:$N$126&lt;&gt;"",ROW($N$2:$N$126)),ROW(N20))))</f>
        <v>#NUM!</v>
      </c>
      <c r="AG250" s="13" t="e">
        <f t="array" ref="AG250">IF(COUNTA($N$2:$N$126)&lt;ROW(N20),"",INDEX($AG$1:$AG$126,SMALL(IF($N$2:$N$126&lt;&gt;"",ROW($N$2:$N$126)),ROW(N20))))</f>
        <v>#NUM!</v>
      </c>
      <c r="AH250" s="13" t="e">
        <f t="array" ref="AH250">IF(COUNTA($N$2:$N$126)&lt;ROW(N20),"",INDEX($AH$1:$AH$126,SMALL(IF($N$2:$N$126&lt;&gt;"",ROW($N$2:$N$126)),ROW(N20))))</f>
        <v>#NUM!</v>
      </c>
      <c r="AI250" s="13" t="e">
        <f t="array" ref="AI250">IF(COUNTA($N$2:$N$126)&lt;ROW(N20),"",INDEX($AI$1:$AI$126,SMALL(IF($N$2:$N$126&lt;&gt;"",ROW($N$2:$N$126)),ROW(N20))))</f>
        <v>#NUM!</v>
      </c>
      <c r="AJ250" s="13" t="e">
        <f t="array" ref="AJ250">IF(COUNTA($N$2:$N$126)&lt;ROW(N20),"",INDEX($AJ$1:$AJ$126,SMALL(IF($N$2:$N$126&lt;&gt;"",ROW($N$2:$N$126)),ROW(N20))))</f>
        <v>#NUM!</v>
      </c>
      <c r="AK250" s="13" t="e">
        <f t="array" ref="AK250">IF(COUNTA($N$2:$N$126)&lt;ROW(N20),"",INDEX($AK$1:$AK$126,SMALL(IF($N$2:$N$126&lt;&gt;"",ROW($N$2:$N$126)),ROW(N20))))</f>
        <v>#NUM!</v>
      </c>
      <c r="AL250" s="13" t="e">
        <f t="array" ref="AL250">IF(COUNTA($N$2:$N$126)&lt;ROW(N20),"",INDEX($AL$1:$AL$126,SMALL(IF($N$2:$N$126&lt;&gt;"",ROW($N$2:$N$126)),ROW(N20))))</f>
        <v>#NUM!</v>
      </c>
      <c r="AM250" s="13" t="e">
        <f t="array" ref="AM250">IF(COUNTA($N$2:$N$126)&lt;ROW(N20),"",INDEX($AM$1:$AM$126,SMALL(IF($N$2:$N$126&lt;&gt;"",ROW($N$2:$N$126)),ROW(N20))))</f>
        <v>#NUM!</v>
      </c>
      <c r="AN250" s="13" t="e">
        <f t="array" ref="AN250">IF(COUNTA($N$2:$N$126)&lt;ROW(N20),"",INDEX($AN$1:$AN$126,SMALL(IF($N$2:$N$126&lt;&gt;"",ROW($N$2:$N$126)),ROW(N20))))</f>
        <v>#NUM!</v>
      </c>
      <c r="AO250" s="13" t="e">
        <f t="array" ref="AO250">IF(COUNTA($N$2:$N$126)&lt;ROW(N20),"",INDEX($AO$1:$AO$126,SMALL(IF($N$2:$N$126&lt;&gt;"",ROW($N$2:$N$126)),ROW(N20))))</f>
        <v>#NUM!</v>
      </c>
      <c r="AP250" s="13" t="e">
        <f t="array" ref="AP250">IF(COUNTA($N$2:$N$126)&lt;ROW(N20),"",INDEX($AP$1:$AP$126,SMALL(IF($N$2:$N$126&lt;&gt;"",ROW($N$2:$N$126)),ROW(N20))))</f>
        <v>#NUM!</v>
      </c>
      <c r="AQ250" s="13" t="e">
        <f t="array" ref="AQ250">IF(COUNTA($N$2:$N$126)&lt;ROW(N20),"",INDEX($AQ$1:$AQ$126,SMALL(IF($N$2:$N$126&lt;&gt;"",ROW($N$2:$N$126)),ROW(N20))))</f>
        <v>#NUM!</v>
      </c>
      <c r="AR250" s="13" t="e">
        <f t="array" ref="AR250">IF(COUNTA($N$2:$N$126)&lt;ROW(N20),"",INDEX($AR$1:$AR$126,SMALL(IF($N$2:$N$126&lt;&gt;"",ROW($N$2:$N$126)),ROW(N20))))</f>
        <v>#NUM!</v>
      </c>
      <c r="AS250" s="13" t="e">
        <f t="array" ref="AS250">IF(COUNTA($N$2:$N$126)&lt;ROW(N20),"",INDEX($AS$1:$AS$126,SMALL(IF($N$2:$N$126&lt;&gt;"",ROW($N$2:$N$126)),ROW(N20))))</f>
        <v>#NUM!</v>
      </c>
    </row>
    <row r="251" spans="10:45" ht="12.75" customHeight="1" x14ac:dyDescent="0.15">
      <c r="J251" s="13">
        <v>21</v>
      </c>
      <c r="K251" s="13" t="e">
        <f t="array" ref="K251">IF(COUNTA($N$2:$N$126)&lt;ROW(N21),"",INDEX($K$1:$K$126,SMALL(IF($N$2:$N$126&lt;&gt;"",ROW($N$2:$N$126)),ROW(N21))))</f>
        <v>#NUM!</v>
      </c>
      <c r="L251" s="13" t="e">
        <f t="array" ref="L251">IF(COUNTA($N$2:$N$126)&lt;ROW(N21),"",INDEX($L$1:$L$126,SMALL(IF($N$2:$N$126&lt;&gt;"",ROW($N$2:$N$126)),ROW(N21))))</f>
        <v>#NUM!</v>
      </c>
      <c r="M251" s="13" t="e">
        <f t="array" ref="M251">IF(COUNTA($N$2:$N$126)&lt;ROW(O21),"",INDEX($N$1:$N$126,SMALL(IF($N$2:$N$126&lt;&gt;"",ROW($N$2:$N$126)),ROW(O21))))</f>
        <v>#NUM!</v>
      </c>
      <c r="R251" s="13" t="e">
        <f t="array" ref="R251">IF(COUNTA($N$2:$N$126)&lt;ROW(N21),"",INDEX($R$1:$R$126,SMALL(IF($N$2:$N$126&lt;&gt;"",ROW($N$2:$N$126)),ROW(N21))))</f>
        <v>#NUM!</v>
      </c>
      <c r="S251" s="13" t="e">
        <f t="array" ref="S251">IF(COUNTA($N$2:$N$126)&lt;ROW(U21),"",INDEX($S$1:$S$126,SMALL(IF($N$2:$N$126&lt;&gt;"",ROW($N$2:$N$126)),ROW(U21))))</f>
        <v>#NUM!</v>
      </c>
      <c r="T251" s="13" t="e">
        <f t="array" ref="T251">IF(COUNTA($N$2:$N$126)&lt;ROW(N21),"",INDEX($T$1:$T$126,SMALL(IF($N$2:$N$126&lt;&gt;"",ROW($N$2:$N$126)),ROW(N21))))</f>
        <v>#NUM!</v>
      </c>
      <c r="U251" s="13" t="e">
        <f t="array" ref="U251">IF(COUNTA($N$2:$N$126)&lt;ROW(N21),"",INDEX($U$1:$U$126,SMALL(IF($N$2:$N$126&lt;&gt;"",ROW($N$2:$N$126)),ROW(N21))))</f>
        <v>#NUM!</v>
      </c>
      <c r="V251" s="13" t="e">
        <f t="array" ref="V251">IF(COUNTA($N$2:$N$126)&lt;ROW(N21),"",INDEX($V$1:$V$126,SMALL(IF($N$2:$N$126&lt;&gt;"",ROW($N$2:$N$126)),ROW(N21))))</f>
        <v>#NUM!</v>
      </c>
      <c r="W251" s="13" t="e">
        <f t="array" ref="W251">IF(COUNTA($N$2:$N$126)&lt;ROW(N21),"",INDEX($W$1:$W$126,SMALL(IF($N$2:$N$126&lt;&gt;"",ROW($N$2:$N$126)),ROW(N21))))</f>
        <v>#NUM!</v>
      </c>
      <c r="X251" s="13" t="e">
        <f t="array" ref="X251">IF(COUNTA($N$2:$N$126)&lt;ROW(N21),"",INDEX($X$1:$X$126,SMALL(IF($N$2:$N$126&lt;&gt;"",ROW($N$2:$N$126)),ROW(N21))))</f>
        <v>#NUM!</v>
      </c>
      <c r="Y251" s="13" t="e">
        <f t="array" ref="Y251">IF(COUNTA($N$2:$N$126)&lt;ROW(N21),"",INDEX($Y$1:$Y$126,SMALL(IF($N$2:$N$126&lt;&gt;"",ROW($N$2:$N$126)),ROW(N21))))</f>
        <v>#NUM!</v>
      </c>
      <c r="Z251" s="13" t="e">
        <f t="array" ref="Z251">IF(COUNTA($N$2:$N$126)&lt;ROW(N21),"",INDEX($Z$1:$Z$126,SMALL(IF($N$2:$N$126&lt;&gt;"",ROW($N$2:$N$126)),ROW(N21))))</f>
        <v>#NUM!</v>
      </c>
      <c r="AA251" s="13" t="e">
        <f t="array" ref="AA251">IF(COUNTA($N$2:$N$126)&lt;ROW(N21),"",INDEX($AA$1:$AA$126,SMALL(IF($N$2:$N$126&lt;&gt;"",ROW($N$2:$N$126)),ROW(N21))))</f>
        <v>#NUM!</v>
      </c>
      <c r="AB251" s="13" t="e">
        <f t="array" ref="AB251">IF(COUNTA($N$2:$N$126)&lt;ROW(N21),"",INDEX($AB$1:$AB$126,SMALL(IF($N$2:$N$126&lt;&gt;"",ROW($N$2:$N$126)),ROW(N21))))</f>
        <v>#NUM!</v>
      </c>
      <c r="AC251" s="13" t="e">
        <f t="array" ref="AC251">IF(COUNTA($N$2:$N$126)&lt;ROW(N21),"",INDEX($AC$1:$AC$126,SMALL(IF($N$2:$N$126&lt;&gt;"",ROW($N$2:$N$126)),ROW(N21))))</f>
        <v>#NUM!</v>
      </c>
      <c r="AD251" s="13" t="e">
        <f t="array" ref="AD251">IF(COUNTA($N$2:$N$126)&lt;ROW(N21),"",INDEX($AD$1:$AD$126,SMALL(IF($N$2:$N$126&lt;&gt;"",ROW($N$2:$N$126)),ROW(N21))))</f>
        <v>#NUM!</v>
      </c>
      <c r="AE251" s="13" t="e">
        <f t="array" ref="AE251">IF(COUNTA($N$2:$N$126)&lt;ROW(N21),"",INDEX($AE$1:$AE$126,SMALL(IF($N$2:$N$126&lt;&gt;"",ROW($N$2:$N$126)),ROW(N21))))</f>
        <v>#NUM!</v>
      </c>
      <c r="AF251" s="13" t="e">
        <f t="array" ref="AF251">IF(COUNTA($N$2:$N$126)&lt;ROW(N21),"",INDEX($AF$1:$AF$126,SMALL(IF($N$2:$N$126&lt;&gt;"",ROW($N$2:$N$126)),ROW(N21))))</f>
        <v>#NUM!</v>
      </c>
      <c r="AG251" s="13" t="e">
        <f t="array" ref="AG251">IF(COUNTA($N$2:$N$126)&lt;ROW(N21),"",INDEX($AG$1:$AG$126,SMALL(IF($N$2:$N$126&lt;&gt;"",ROW($N$2:$N$126)),ROW(N21))))</f>
        <v>#NUM!</v>
      </c>
      <c r="AH251" s="13" t="e">
        <f t="array" ref="AH251">IF(COUNTA($N$2:$N$126)&lt;ROW(N21),"",INDEX($AH$1:$AH$126,SMALL(IF($N$2:$N$126&lt;&gt;"",ROW($N$2:$N$126)),ROW(N21))))</f>
        <v>#NUM!</v>
      </c>
      <c r="AI251" s="13" t="e">
        <f t="array" ref="AI251">IF(COUNTA($N$2:$N$126)&lt;ROW(N21),"",INDEX($AI$1:$AI$126,SMALL(IF($N$2:$N$126&lt;&gt;"",ROW($N$2:$N$126)),ROW(N21))))</f>
        <v>#NUM!</v>
      </c>
      <c r="AJ251" s="13" t="e">
        <f t="array" ref="AJ251">IF(COUNTA($N$2:$N$126)&lt;ROW(N21),"",INDEX($AJ$1:$AJ$126,SMALL(IF($N$2:$N$126&lt;&gt;"",ROW($N$2:$N$126)),ROW(N21))))</f>
        <v>#NUM!</v>
      </c>
      <c r="AK251" s="13" t="e">
        <f t="array" ref="AK251">IF(COUNTA($N$2:$N$126)&lt;ROW(N21),"",INDEX($AK$1:$AK$126,SMALL(IF($N$2:$N$126&lt;&gt;"",ROW($N$2:$N$126)),ROW(N21))))</f>
        <v>#NUM!</v>
      </c>
      <c r="AL251" s="13" t="e">
        <f t="array" ref="AL251">IF(COUNTA($N$2:$N$126)&lt;ROW(N21),"",INDEX($AL$1:$AL$126,SMALL(IF($N$2:$N$126&lt;&gt;"",ROW($N$2:$N$126)),ROW(N21))))</f>
        <v>#NUM!</v>
      </c>
      <c r="AM251" s="13" t="e">
        <f t="array" ref="AM251">IF(COUNTA($N$2:$N$126)&lt;ROW(N21),"",INDEX($AM$1:$AM$126,SMALL(IF($N$2:$N$126&lt;&gt;"",ROW($N$2:$N$126)),ROW(N21))))</f>
        <v>#NUM!</v>
      </c>
      <c r="AN251" s="13" t="e">
        <f t="array" ref="AN251">IF(COUNTA($N$2:$N$126)&lt;ROW(N21),"",INDEX($AN$1:$AN$126,SMALL(IF($N$2:$N$126&lt;&gt;"",ROW($N$2:$N$126)),ROW(N21))))</f>
        <v>#NUM!</v>
      </c>
      <c r="AO251" s="13" t="e">
        <f t="array" ref="AO251">IF(COUNTA($N$2:$N$126)&lt;ROW(N21),"",INDEX($AO$1:$AO$126,SMALL(IF($N$2:$N$126&lt;&gt;"",ROW($N$2:$N$126)),ROW(N21))))</f>
        <v>#NUM!</v>
      </c>
      <c r="AP251" s="13" t="e">
        <f t="array" ref="AP251">IF(COUNTA($N$2:$N$126)&lt;ROW(N21),"",INDEX($AP$1:$AP$126,SMALL(IF($N$2:$N$126&lt;&gt;"",ROW($N$2:$N$126)),ROW(N21))))</f>
        <v>#NUM!</v>
      </c>
      <c r="AQ251" s="13" t="e">
        <f t="array" ref="AQ251">IF(COUNTA($N$2:$N$126)&lt;ROW(N21),"",INDEX($AQ$1:$AQ$126,SMALL(IF($N$2:$N$126&lt;&gt;"",ROW($N$2:$N$126)),ROW(N21))))</f>
        <v>#NUM!</v>
      </c>
      <c r="AR251" s="13" t="e">
        <f t="array" ref="AR251">IF(COUNTA($N$2:$N$126)&lt;ROW(N21),"",INDEX($AR$1:$AR$126,SMALL(IF($N$2:$N$126&lt;&gt;"",ROW($N$2:$N$126)),ROW(N21))))</f>
        <v>#NUM!</v>
      </c>
      <c r="AS251" s="13" t="e">
        <f t="array" ref="AS251">IF(COUNTA($N$2:$N$126)&lt;ROW(N21),"",INDEX($AS$1:$AS$126,SMALL(IF($N$2:$N$126&lt;&gt;"",ROW($N$2:$N$126)),ROW(N21))))</f>
        <v>#NUM!</v>
      </c>
    </row>
    <row r="252" spans="10:45" ht="12.75" customHeight="1" x14ac:dyDescent="0.15">
      <c r="J252" s="13">
        <v>22</v>
      </c>
      <c r="K252" s="13" t="e">
        <f t="array" ref="K252">IF(COUNTA($N$2:$N$126)&lt;ROW(N22),"",INDEX($K$1:$K$126,SMALL(IF($N$2:$N$126&lt;&gt;"",ROW($N$2:$N$126)),ROW(N22))))</f>
        <v>#NUM!</v>
      </c>
      <c r="L252" s="13" t="e">
        <f t="array" ref="L252">IF(COUNTA($N$2:$N$126)&lt;ROW(N22),"",INDEX($L$1:$L$126,SMALL(IF($N$2:$N$126&lt;&gt;"",ROW($N$2:$N$126)),ROW(N22))))</f>
        <v>#NUM!</v>
      </c>
      <c r="M252" s="13" t="e">
        <f t="array" ref="M252">IF(COUNTA($N$2:$N$126)&lt;ROW(O22),"",INDEX($N$1:$N$126,SMALL(IF($N$2:$N$126&lt;&gt;"",ROW($N$2:$N$126)),ROW(O22))))</f>
        <v>#NUM!</v>
      </c>
      <c r="R252" s="13" t="e">
        <f t="array" ref="R252">IF(COUNTA($N$2:$N$126)&lt;ROW(N22),"",INDEX($R$1:$R$126,SMALL(IF($N$2:$N$126&lt;&gt;"",ROW($N$2:$N$126)),ROW(N22))))</f>
        <v>#NUM!</v>
      </c>
      <c r="S252" s="13" t="e">
        <f t="array" ref="S252">IF(COUNTA($N$2:$N$126)&lt;ROW(U22),"",INDEX($S$1:$S$126,SMALL(IF($N$2:$N$126&lt;&gt;"",ROW($N$2:$N$126)),ROW(U22))))</f>
        <v>#NUM!</v>
      </c>
      <c r="T252" s="13" t="e">
        <f t="array" ref="T252">IF(COUNTA($N$2:$N$126)&lt;ROW(N22),"",INDEX($T$1:$T$126,SMALL(IF($N$2:$N$126&lt;&gt;"",ROW($N$2:$N$126)),ROW(N22))))</f>
        <v>#NUM!</v>
      </c>
      <c r="U252" s="13" t="e">
        <f t="array" ref="U252">IF(COUNTA($N$2:$N$126)&lt;ROW(N22),"",INDEX($U$1:$U$126,SMALL(IF($N$2:$N$126&lt;&gt;"",ROW($N$2:$N$126)),ROW(N22))))</f>
        <v>#NUM!</v>
      </c>
      <c r="V252" s="13" t="e">
        <f t="array" ref="V252">IF(COUNTA($N$2:$N$126)&lt;ROW(N22),"",INDEX($V$1:$V$126,SMALL(IF($N$2:$N$126&lt;&gt;"",ROW($N$2:$N$126)),ROW(N22))))</f>
        <v>#NUM!</v>
      </c>
      <c r="W252" s="13" t="e">
        <f t="array" ref="W252">IF(COUNTA($N$2:$N$126)&lt;ROW(N22),"",INDEX($W$1:$W$126,SMALL(IF($N$2:$N$126&lt;&gt;"",ROW($N$2:$N$126)),ROW(N22))))</f>
        <v>#NUM!</v>
      </c>
      <c r="X252" s="13" t="e">
        <f t="array" ref="X252">IF(COUNTA($N$2:$N$126)&lt;ROW(N22),"",INDEX($X$1:$X$126,SMALL(IF($N$2:$N$126&lt;&gt;"",ROW($N$2:$N$126)),ROW(N22))))</f>
        <v>#NUM!</v>
      </c>
      <c r="Y252" s="13" t="e">
        <f t="array" ref="Y252">IF(COUNTA($N$2:$N$126)&lt;ROW(N22),"",INDEX($Y$1:$Y$126,SMALL(IF($N$2:$N$126&lt;&gt;"",ROW($N$2:$N$126)),ROW(N22))))</f>
        <v>#NUM!</v>
      </c>
      <c r="Z252" s="13" t="e">
        <f t="array" ref="Z252">IF(COUNTA($N$2:$N$126)&lt;ROW(N22),"",INDEX($Z$1:$Z$126,SMALL(IF($N$2:$N$126&lt;&gt;"",ROW($N$2:$N$126)),ROW(N22))))</f>
        <v>#NUM!</v>
      </c>
      <c r="AA252" s="13" t="e">
        <f t="array" ref="AA252">IF(COUNTA($N$2:$N$126)&lt;ROW(N22),"",INDEX($AA$1:$AA$126,SMALL(IF($N$2:$N$126&lt;&gt;"",ROW($N$2:$N$126)),ROW(N22))))</f>
        <v>#NUM!</v>
      </c>
      <c r="AB252" s="13" t="e">
        <f t="array" ref="AB252">IF(COUNTA($N$2:$N$126)&lt;ROW(N22),"",INDEX($AB$1:$AB$126,SMALL(IF($N$2:$N$126&lt;&gt;"",ROW($N$2:$N$126)),ROW(N22))))</f>
        <v>#NUM!</v>
      </c>
      <c r="AC252" s="13" t="e">
        <f t="array" ref="AC252">IF(COUNTA($N$2:$N$126)&lt;ROW(N22),"",INDEX($AC$1:$AC$126,SMALL(IF($N$2:$N$126&lt;&gt;"",ROW($N$2:$N$126)),ROW(N22))))</f>
        <v>#NUM!</v>
      </c>
      <c r="AD252" s="13" t="e">
        <f t="array" ref="AD252">IF(COUNTA($N$2:$N$126)&lt;ROW(N22),"",INDEX($AD$1:$AD$126,SMALL(IF($N$2:$N$126&lt;&gt;"",ROW($N$2:$N$126)),ROW(N22))))</f>
        <v>#NUM!</v>
      </c>
      <c r="AE252" s="13" t="e">
        <f t="array" ref="AE252">IF(COUNTA($N$2:$N$126)&lt;ROW(N22),"",INDEX($AE$1:$AE$126,SMALL(IF($N$2:$N$126&lt;&gt;"",ROW($N$2:$N$126)),ROW(N22))))</f>
        <v>#NUM!</v>
      </c>
      <c r="AF252" s="13" t="e">
        <f t="array" ref="AF252">IF(COUNTA($N$2:$N$126)&lt;ROW(N22),"",INDEX($AF$1:$AF$126,SMALL(IF($N$2:$N$126&lt;&gt;"",ROW($N$2:$N$126)),ROW(N22))))</f>
        <v>#NUM!</v>
      </c>
      <c r="AG252" s="13" t="e">
        <f t="array" ref="AG252">IF(COUNTA($N$2:$N$126)&lt;ROW(N22),"",INDEX($AG$1:$AG$126,SMALL(IF($N$2:$N$126&lt;&gt;"",ROW($N$2:$N$126)),ROW(N22))))</f>
        <v>#NUM!</v>
      </c>
      <c r="AH252" s="13" t="e">
        <f t="array" ref="AH252">IF(COUNTA($N$2:$N$126)&lt;ROW(N22),"",INDEX($AH$1:$AH$126,SMALL(IF($N$2:$N$126&lt;&gt;"",ROW($N$2:$N$126)),ROW(N22))))</f>
        <v>#NUM!</v>
      </c>
      <c r="AI252" s="13" t="e">
        <f t="array" ref="AI252">IF(COUNTA($N$2:$N$126)&lt;ROW(N22),"",INDEX($AI$1:$AI$126,SMALL(IF($N$2:$N$126&lt;&gt;"",ROW($N$2:$N$126)),ROW(N22))))</f>
        <v>#NUM!</v>
      </c>
      <c r="AJ252" s="13" t="e">
        <f t="array" ref="AJ252">IF(COUNTA($N$2:$N$126)&lt;ROW(N22),"",INDEX($AJ$1:$AJ$126,SMALL(IF($N$2:$N$126&lt;&gt;"",ROW($N$2:$N$126)),ROW(N22))))</f>
        <v>#NUM!</v>
      </c>
      <c r="AK252" s="13" t="e">
        <f t="array" ref="AK252">IF(COUNTA($N$2:$N$126)&lt;ROW(N22),"",INDEX($AK$1:$AK$126,SMALL(IF($N$2:$N$126&lt;&gt;"",ROW($N$2:$N$126)),ROW(N22))))</f>
        <v>#NUM!</v>
      </c>
      <c r="AL252" s="13" t="e">
        <f t="array" ref="AL252">IF(COUNTA($N$2:$N$126)&lt;ROW(N22),"",INDEX($AL$1:$AL$126,SMALL(IF($N$2:$N$126&lt;&gt;"",ROW($N$2:$N$126)),ROW(N22))))</f>
        <v>#NUM!</v>
      </c>
      <c r="AM252" s="13" t="e">
        <f t="array" ref="AM252">IF(COUNTA($N$2:$N$126)&lt;ROW(N22),"",INDEX($AM$1:$AM$126,SMALL(IF($N$2:$N$126&lt;&gt;"",ROW($N$2:$N$126)),ROW(N22))))</f>
        <v>#NUM!</v>
      </c>
      <c r="AN252" s="13" t="e">
        <f t="array" ref="AN252">IF(COUNTA($N$2:$N$126)&lt;ROW(N22),"",INDEX($AN$1:$AN$126,SMALL(IF($N$2:$N$126&lt;&gt;"",ROW($N$2:$N$126)),ROW(N22))))</f>
        <v>#NUM!</v>
      </c>
      <c r="AO252" s="13" t="e">
        <f t="array" ref="AO252">IF(COUNTA($N$2:$N$126)&lt;ROW(N22),"",INDEX($AO$1:$AO$126,SMALL(IF($N$2:$N$126&lt;&gt;"",ROW($N$2:$N$126)),ROW(N22))))</f>
        <v>#NUM!</v>
      </c>
      <c r="AP252" s="13" t="e">
        <f t="array" ref="AP252">IF(COUNTA($N$2:$N$126)&lt;ROW(N22),"",INDEX($AP$1:$AP$126,SMALL(IF($N$2:$N$126&lt;&gt;"",ROW($N$2:$N$126)),ROW(N22))))</f>
        <v>#NUM!</v>
      </c>
      <c r="AQ252" s="13" t="e">
        <f t="array" ref="AQ252">IF(COUNTA($N$2:$N$126)&lt;ROW(N22),"",INDEX($AQ$1:$AQ$126,SMALL(IF($N$2:$N$126&lt;&gt;"",ROW($N$2:$N$126)),ROW(N22))))</f>
        <v>#NUM!</v>
      </c>
      <c r="AR252" s="13" t="e">
        <f t="array" ref="AR252">IF(COUNTA($N$2:$N$126)&lt;ROW(N22),"",INDEX($AR$1:$AR$126,SMALL(IF($N$2:$N$126&lt;&gt;"",ROW($N$2:$N$126)),ROW(N22))))</f>
        <v>#NUM!</v>
      </c>
      <c r="AS252" s="13" t="e">
        <f t="array" ref="AS252">IF(COUNTA($N$2:$N$126)&lt;ROW(N22),"",INDEX($AS$1:$AS$126,SMALL(IF($N$2:$N$126&lt;&gt;"",ROW($N$2:$N$126)),ROW(N22))))</f>
        <v>#NUM!</v>
      </c>
    </row>
    <row r="253" spans="10:45" ht="12.75" customHeight="1" x14ac:dyDescent="0.15">
      <c r="J253" s="13">
        <v>23</v>
      </c>
      <c r="K253" s="13" t="e">
        <f t="array" ref="K253">IF(COUNTA($N$2:$N$126)&lt;ROW(N23),"",INDEX($K$1:$K$126,SMALL(IF($N$2:$N$126&lt;&gt;"",ROW($N$2:$N$126)),ROW(N23))))</f>
        <v>#NUM!</v>
      </c>
      <c r="L253" s="13" t="e">
        <f t="array" ref="L253">IF(COUNTA($N$2:$N$126)&lt;ROW(N23),"",INDEX($L$1:$L$126,SMALL(IF($N$2:$N$126&lt;&gt;"",ROW($N$2:$N$126)),ROW(N23))))</f>
        <v>#NUM!</v>
      </c>
      <c r="M253" s="13" t="e">
        <f t="array" ref="M253">IF(COUNTA($N$2:$N$126)&lt;ROW(O23),"",INDEX($N$1:$N$126,SMALL(IF($N$2:$N$126&lt;&gt;"",ROW($N$2:$N$126)),ROW(O23))))</f>
        <v>#NUM!</v>
      </c>
      <c r="R253" s="13" t="e">
        <f t="array" ref="R253">IF(COUNTA($N$2:$N$126)&lt;ROW(N23),"",INDEX($R$1:$R$126,SMALL(IF($N$2:$N$126&lt;&gt;"",ROW($N$2:$N$126)),ROW(N23))))</f>
        <v>#NUM!</v>
      </c>
      <c r="S253" s="13" t="e">
        <f t="array" ref="S253">IF(COUNTA($N$2:$N$126)&lt;ROW(U23),"",INDEX($S$1:$S$126,SMALL(IF($N$2:$N$126&lt;&gt;"",ROW($N$2:$N$126)),ROW(U23))))</f>
        <v>#NUM!</v>
      </c>
      <c r="T253" s="13" t="e">
        <f t="array" ref="T253">IF(COUNTA($N$2:$N$126)&lt;ROW(N23),"",INDEX($T$1:$T$126,SMALL(IF($N$2:$N$126&lt;&gt;"",ROW($N$2:$N$126)),ROW(N23))))</f>
        <v>#NUM!</v>
      </c>
      <c r="U253" s="13" t="e">
        <f t="array" ref="U253">IF(COUNTA($N$2:$N$126)&lt;ROW(N23),"",INDEX($U$1:$U$126,SMALL(IF($N$2:$N$126&lt;&gt;"",ROW($N$2:$N$126)),ROW(N23))))</f>
        <v>#NUM!</v>
      </c>
      <c r="V253" s="13" t="e">
        <f t="array" ref="V253">IF(COUNTA($N$2:$N$126)&lt;ROW(N23),"",INDEX($V$1:$V$126,SMALL(IF($N$2:$N$126&lt;&gt;"",ROW($N$2:$N$126)),ROW(N23))))</f>
        <v>#NUM!</v>
      </c>
      <c r="W253" s="13" t="e">
        <f t="array" ref="W253">IF(COUNTA($N$2:$N$126)&lt;ROW(N23),"",INDEX($W$1:$W$126,SMALL(IF($N$2:$N$126&lt;&gt;"",ROW($N$2:$N$126)),ROW(N23))))</f>
        <v>#NUM!</v>
      </c>
      <c r="X253" s="13" t="e">
        <f t="array" ref="X253">IF(COUNTA($N$2:$N$126)&lt;ROW(N23),"",INDEX($X$1:$X$126,SMALL(IF($N$2:$N$126&lt;&gt;"",ROW($N$2:$N$126)),ROW(N23))))</f>
        <v>#NUM!</v>
      </c>
      <c r="Y253" s="13" t="e">
        <f t="array" ref="Y253">IF(COUNTA($N$2:$N$126)&lt;ROW(N23),"",INDEX($Y$1:$Y$126,SMALL(IF($N$2:$N$126&lt;&gt;"",ROW($N$2:$N$126)),ROW(N23))))</f>
        <v>#NUM!</v>
      </c>
      <c r="Z253" s="13" t="e">
        <f t="array" ref="Z253">IF(COUNTA($N$2:$N$126)&lt;ROW(N23),"",INDEX($Z$1:$Z$126,SMALL(IF($N$2:$N$126&lt;&gt;"",ROW($N$2:$N$126)),ROW(N23))))</f>
        <v>#NUM!</v>
      </c>
      <c r="AA253" s="13" t="e">
        <f t="array" ref="AA253">IF(COUNTA($N$2:$N$126)&lt;ROW(N23),"",INDEX($AA$1:$AA$126,SMALL(IF($N$2:$N$126&lt;&gt;"",ROW($N$2:$N$126)),ROW(N23))))</f>
        <v>#NUM!</v>
      </c>
      <c r="AB253" s="13" t="e">
        <f t="array" ref="AB253">IF(COUNTA($N$2:$N$126)&lt;ROW(N23),"",INDEX($AB$1:$AB$126,SMALL(IF($N$2:$N$126&lt;&gt;"",ROW($N$2:$N$126)),ROW(N23))))</f>
        <v>#NUM!</v>
      </c>
      <c r="AC253" s="13" t="e">
        <f t="array" ref="AC253">IF(COUNTA($N$2:$N$126)&lt;ROW(N23),"",INDEX($AC$1:$AC$126,SMALL(IF($N$2:$N$126&lt;&gt;"",ROW($N$2:$N$126)),ROW(N23))))</f>
        <v>#NUM!</v>
      </c>
      <c r="AD253" s="13" t="e">
        <f t="array" ref="AD253">IF(COUNTA($N$2:$N$126)&lt;ROW(N23),"",INDEX($AD$1:$AD$126,SMALL(IF($N$2:$N$126&lt;&gt;"",ROW($N$2:$N$126)),ROW(N23))))</f>
        <v>#NUM!</v>
      </c>
      <c r="AE253" s="13" t="e">
        <f t="array" ref="AE253">IF(COUNTA($N$2:$N$126)&lt;ROW(N23),"",INDEX($AE$1:$AE$126,SMALL(IF($N$2:$N$126&lt;&gt;"",ROW($N$2:$N$126)),ROW(N23))))</f>
        <v>#NUM!</v>
      </c>
      <c r="AF253" s="13" t="e">
        <f t="array" ref="AF253">IF(COUNTA($N$2:$N$126)&lt;ROW(N23),"",INDEX($AF$1:$AF$126,SMALL(IF($N$2:$N$126&lt;&gt;"",ROW($N$2:$N$126)),ROW(N23))))</f>
        <v>#NUM!</v>
      </c>
      <c r="AG253" s="13" t="e">
        <f t="array" ref="AG253">IF(COUNTA($N$2:$N$126)&lt;ROW(N23),"",INDEX($AG$1:$AG$126,SMALL(IF($N$2:$N$126&lt;&gt;"",ROW($N$2:$N$126)),ROW(N23))))</f>
        <v>#NUM!</v>
      </c>
      <c r="AH253" s="13" t="e">
        <f t="array" ref="AH253">IF(COUNTA($N$2:$N$126)&lt;ROW(N23),"",INDEX($AH$1:$AH$126,SMALL(IF($N$2:$N$126&lt;&gt;"",ROW($N$2:$N$126)),ROW(N23))))</f>
        <v>#NUM!</v>
      </c>
      <c r="AI253" s="13" t="e">
        <f t="array" ref="AI253">IF(COUNTA($N$2:$N$126)&lt;ROW(N23),"",INDEX($AI$1:$AI$126,SMALL(IF($N$2:$N$126&lt;&gt;"",ROW($N$2:$N$126)),ROW(N23))))</f>
        <v>#NUM!</v>
      </c>
      <c r="AJ253" s="13" t="e">
        <f t="array" ref="AJ253">IF(COUNTA($N$2:$N$126)&lt;ROW(N23),"",INDEX($AJ$1:$AJ$126,SMALL(IF($N$2:$N$126&lt;&gt;"",ROW($N$2:$N$126)),ROW(N23))))</f>
        <v>#NUM!</v>
      </c>
      <c r="AK253" s="13" t="e">
        <f t="array" ref="AK253">IF(COUNTA($N$2:$N$126)&lt;ROW(N23),"",INDEX($AK$1:$AK$126,SMALL(IF($N$2:$N$126&lt;&gt;"",ROW($N$2:$N$126)),ROW(N23))))</f>
        <v>#NUM!</v>
      </c>
      <c r="AL253" s="13" t="e">
        <f t="array" ref="AL253">IF(COUNTA($N$2:$N$126)&lt;ROW(N23),"",INDEX($AL$1:$AL$126,SMALL(IF($N$2:$N$126&lt;&gt;"",ROW($N$2:$N$126)),ROW(N23))))</f>
        <v>#NUM!</v>
      </c>
      <c r="AM253" s="13" t="e">
        <f t="array" ref="AM253">IF(COUNTA($N$2:$N$126)&lt;ROW(N23),"",INDEX($AM$1:$AM$126,SMALL(IF($N$2:$N$126&lt;&gt;"",ROW($N$2:$N$126)),ROW(N23))))</f>
        <v>#NUM!</v>
      </c>
      <c r="AN253" s="13" t="e">
        <f t="array" ref="AN253">IF(COUNTA($N$2:$N$126)&lt;ROW(N23),"",INDEX($AN$1:$AN$126,SMALL(IF($N$2:$N$126&lt;&gt;"",ROW($N$2:$N$126)),ROW(N23))))</f>
        <v>#NUM!</v>
      </c>
      <c r="AO253" s="13" t="e">
        <f t="array" ref="AO253">IF(COUNTA($N$2:$N$126)&lt;ROW(N23),"",INDEX($AO$1:$AO$126,SMALL(IF($N$2:$N$126&lt;&gt;"",ROW($N$2:$N$126)),ROW(N23))))</f>
        <v>#NUM!</v>
      </c>
      <c r="AP253" s="13" t="e">
        <f t="array" ref="AP253">IF(COUNTA($N$2:$N$126)&lt;ROW(N23),"",INDEX($AP$1:$AP$126,SMALL(IF($N$2:$N$126&lt;&gt;"",ROW($N$2:$N$126)),ROW(N23))))</f>
        <v>#NUM!</v>
      </c>
      <c r="AQ253" s="13" t="e">
        <f t="array" ref="AQ253">IF(COUNTA($N$2:$N$126)&lt;ROW(N23),"",INDEX($AQ$1:$AQ$126,SMALL(IF($N$2:$N$126&lt;&gt;"",ROW($N$2:$N$126)),ROW(N23))))</f>
        <v>#NUM!</v>
      </c>
      <c r="AR253" s="13" t="e">
        <f t="array" ref="AR253">IF(COUNTA($N$2:$N$126)&lt;ROW(N23),"",INDEX($AR$1:$AR$126,SMALL(IF($N$2:$N$126&lt;&gt;"",ROW($N$2:$N$126)),ROW(N23))))</f>
        <v>#NUM!</v>
      </c>
      <c r="AS253" s="13" t="e">
        <f t="array" ref="AS253">IF(COUNTA($N$2:$N$126)&lt;ROW(N23),"",INDEX($AS$1:$AS$126,SMALL(IF($N$2:$N$126&lt;&gt;"",ROW($N$2:$N$126)),ROW(N23))))</f>
        <v>#NUM!</v>
      </c>
    </row>
    <row r="254" spans="10:45" ht="12.75" customHeight="1" x14ac:dyDescent="0.15">
      <c r="J254" s="13">
        <v>24</v>
      </c>
      <c r="K254" s="13" t="e">
        <f t="array" ref="K254">IF(COUNTA($N$2:$N$126)&lt;ROW(N24),"",INDEX($K$1:$K$126,SMALL(IF($N$2:$N$126&lt;&gt;"",ROW($N$2:$N$126)),ROW(N24))))</f>
        <v>#NUM!</v>
      </c>
      <c r="L254" s="13" t="e">
        <f t="array" ref="L254">IF(COUNTA($N$2:$N$126)&lt;ROW(N24),"",INDEX($L$1:$L$126,SMALL(IF($N$2:$N$126&lt;&gt;"",ROW($N$2:$N$126)),ROW(N24))))</f>
        <v>#NUM!</v>
      </c>
      <c r="M254" s="13" t="e">
        <f t="array" ref="M254">IF(COUNTA($N$2:$N$126)&lt;ROW(O24),"",INDEX($N$1:$N$126,SMALL(IF($N$2:$N$126&lt;&gt;"",ROW($N$2:$N$126)),ROW(O24))))</f>
        <v>#NUM!</v>
      </c>
      <c r="R254" s="13" t="e">
        <f t="array" ref="R254">IF(COUNTA($N$2:$N$126)&lt;ROW(N24),"",INDEX($R$1:$R$126,SMALL(IF($N$2:$N$126&lt;&gt;"",ROW($N$2:$N$126)),ROW(N24))))</f>
        <v>#NUM!</v>
      </c>
      <c r="S254" s="13" t="e">
        <f t="array" ref="S254">IF(COUNTA($N$2:$N$126)&lt;ROW(U24),"",INDEX($S$1:$S$126,SMALL(IF($N$2:$N$126&lt;&gt;"",ROW($N$2:$N$126)),ROW(U24))))</f>
        <v>#NUM!</v>
      </c>
      <c r="T254" s="13" t="e">
        <f t="array" ref="T254">IF(COUNTA($N$2:$N$126)&lt;ROW(N24),"",INDEX($T$1:$T$126,SMALL(IF($N$2:$N$126&lt;&gt;"",ROW($N$2:$N$126)),ROW(N24))))</f>
        <v>#NUM!</v>
      </c>
      <c r="U254" s="13" t="e">
        <f t="array" ref="U254">IF(COUNTA($N$2:$N$126)&lt;ROW(N24),"",INDEX($U$1:$U$126,SMALL(IF($N$2:$N$126&lt;&gt;"",ROW($N$2:$N$126)),ROW(N24))))</f>
        <v>#NUM!</v>
      </c>
      <c r="V254" s="13" t="e">
        <f t="array" ref="V254">IF(COUNTA($N$2:$N$126)&lt;ROW(N24),"",INDEX($V$1:$V$126,SMALL(IF($N$2:$N$126&lt;&gt;"",ROW($N$2:$N$126)),ROW(N24))))</f>
        <v>#NUM!</v>
      </c>
      <c r="W254" s="13" t="e">
        <f t="array" ref="W254">IF(COUNTA($N$2:$N$126)&lt;ROW(N24),"",INDEX($W$1:$W$126,SMALL(IF($N$2:$N$126&lt;&gt;"",ROW($N$2:$N$126)),ROW(N24))))</f>
        <v>#NUM!</v>
      </c>
      <c r="X254" s="13" t="e">
        <f t="array" ref="X254">IF(COUNTA($N$2:$N$126)&lt;ROW(N24),"",INDEX($X$1:$X$126,SMALL(IF($N$2:$N$126&lt;&gt;"",ROW($N$2:$N$126)),ROW(N24))))</f>
        <v>#NUM!</v>
      </c>
      <c r="Y254" s="13" t="e">
        <f t="array" ref="Y254">IF(COUNTA($N$2:$N$126)&lt;ROW(N24),"",INDEX($Y$1:$Y$126,SMALL(IF($N$2:$N$126&lt;&gt;"",ROW($N$2:$N$126)),ROW(N24))))</f>
        <v>#NUM!</v>
      </c>
      <c r="Z254" s="13" t="e">
        <f t="array" ref="Z254">IF(COUNTA($N$2:$N$126)&lt;ROW(N24),"",INDEX($Z$1:$Z$126,SMALL(IF($N$2:$N$126&lt;&gt;"",ROW($N$2:$N$126)),ROW(N24))))</f>
        <v>#NUM!</v>
      </c>
      <c r="AA254" s="13" t="e">
        <f t="array" ref="AA254">IF(COUNTA($N$2:$N$126)&lt;ROW(N24),"",INDEX($AA$1:$AA$126,SMALL(IF($N$2:$N$126&lt;&gt;"",ROW($N$2:$N$126)),ROW(N24))))</f>
        <v>#NUM!</v>
      </c>
      <c r="AB254" s="13" t="e">
        <f t="array" ref="AB254">IF(COUNTA($N$2:$N$126)&lt;ROW(N24),"",INDEX($AB$1:$AB$126,SMALL(IF($N$2:$N$126&lt;&gt;"",ROW($N$2:$N$126)),ROW(N24))))</f>
        <v>#NUM!</v>
      </c>
      <c r="AC254" s="13" t="e">
        <f t="array" ref="AC254">IF(COUNTA($N$2:$N$126)&lt;ROW(N24),"",INDEX($AC$1:$AC$126,SMALL(IF($N$2:$N$126&lt;&gt;"",ROW($N$2:$N$126)),ROW(N24))))</f>
        <v>#NUM!</v>
      </c>
      <c r="AD254" s="13" t="e">
        <f t="array" ref="AD254">IF(COUNTA($N$2:$N$126)&lt;ROW(N24),"",INDEX($AD$1:$AD$126,SMALL(IF($N$2:$N$126&lt;&gt;"",ROW($N$2:$N$126)),ROW(N24))))</f>
        <v>#NUM!</v>
      </c>
      <c r="AE254" s="13" t="e">
        <f t="array" ref="AE254">IF(COUNTA($N$2:$N$126)&lt;ROW(N24),"",INDEX($AE$1:$AE$126,SMALL(IF($N$2:$N$126&lt;&gt;"",ROW($N$2:$N$126)),ROW(N24))))</f>
        <v>#NUM!</v>
      </c>
      <c r="AF254" s="13" t="e">
        <f t="array" ref="AF254">IF(COUNTA($N$2:$N$126)&lt;ROW(N24),"",INDEX($AF$1:$AF$126,SMALL(IF($N$2:$N$126&lt;&gt;"",ROW($N$2:$N$126)),ROW(N24))))</f>
        <v>#NUM!</v>
      </c>
      <c r="AG254" s="13" t="e">
        <f t="array" ref="AG254">IF(COUNTA($N$2:$N$126)&lt;ROW(N24),"",INDEX($AG$1:$AG$126,SMALL(IF($N$2:$N$126&lt;&gt;"",ROW($N$2:$N$126)),ROW(N24))))</f>
        <v>#NUM!</v>
      </c>
      <c r="AH254" s="13" t="e">
        <f t="array" ref="AH254">IF(COUNTA($N$2:$N$126)&lt;ROW(N24),"",INDEX($AH$1:$AH$126,SMALL(IF($N$2:$N$126&lt;&gt;"",ROW($N$2:$N$126)),ROW(N24))))</f>
        <v>#NUM!</v>
      </c>
      <c r="AI254" s="13" t="e">
        <f t="array" ref="AI254">IF(COUNTA($N$2:$N$126)&lt;ROW(N24),"",INDEX($AI$1:$AI$126,SMALL(IF($N$2:$N$126&lt;&gt;"",ROW($N$2:$N$126)),ROW(N24))))</f>
        <v>#NUM!</v>
      </c>
      <c r="AJ254" s="13" t="e">
        <f t="array" ref="AJ254">IF(COUNTA($N$2:$N$126)&lt;ROW(N24),"",INDEX($AJ$1:$AJ$126,SMALL(IF($N$2:$N$126&lt;&gt;"",ROW($N$2:$N$126)),ROW(N24))))</f>
        <v>#NUM!</v>
      </c>
      <c r="AK254" s="13" t="e">
        <f t="array" ref="AK254">IF(COUNTA($N$2:$N$126)&lt;ROW(N24),"",INDEX($AK$1:$AK$126,SMALL(IF($N$2:$N$126&lt;&gt;"",ROW($N$2:$N$126)),ROW(N24))))</f>
        <v>#NUM!</v>
      </c>
      <c r="AL254" s="13" t="e">
        <f t="array" ref="AL254">IF(COUNTA($N$2:$N$126)&lt;ROW(N24),"",INDEX($AL$1:$AL$126,SMALL(IF($N$2:$N$126&lt;&gt;"",ROW($N$2:$N$126)),ROW(N24))))</f>
        <v>#NUM!</v>
      </c>
      <c r="AM254" s="13" t="e">
        <f t="array" ref="AM254">IF(COUNTA($N$2:$N$126)&lt;ROW(N24),"",INDEX($AM$1:$AM$126,SMALL(IF($N$2:$N$126&lt;&gt;"",ROW($N$2:$N$126)),ROW(N24))))</f>
        <v>#NUM!</v>
      </c>
      <c r="AN254" s="13" t="e">
        <f t="array" ref="AN254">IF(COUNTA($N$2:$N$126)&lt;ROW(N24),"",INDEX($AN$1:$AN$126,SMALL(IF($N$2:$N$126&lt;&gt;"",ROW($N$2:$N$126)),ROW(N24))))</f>
        <v>#NUM!</v>
      </c>
      <c r="AO254" s="13" t="e">
        <f t="array" ref="AO254">IF(COUNTA($N$2:$N$126)&lt;ROW(N24),"",INDEX($AO$1:$AO$126,SMALL(IF($N$2:$N$126&lt;&gt;"",ROW($N$2:$N$126)),ROW(N24))))</f>
        <v>#NUM!</v>
      </c>
      <c r="AP254" s="13" t="e">
        <f t="array" ref="AP254">IF(COUNTA($N$2:$N$126)&lt;ROW(N24),"",INDEX($AP$1:$AP$126,SMALL(IF($N$2:$N$126&lt;&gt;"",ROW($N$2:$N$126)),ROW(N24))))</f>
        <v>#NUM!</v>
      </c>
      <c r="AQ254" s="13" t="e">
        <f t="array" ref="AQ254">IF(COUNTA($N$2:$N$126)&lt;ROW(N24),"",INDEX($AQ$1:$AQ$126,SMALL(IF($N$2:$N$126&lt;&gt;"",ROW($N$2:$N$126)),ROW(N24))))</f>
        <v>#NUM!</v>
      </c>
      <c r="AR254" s="13" t="e">
        <f t="array" ref="AR254">IF(COUNTA($N$2:$N$126)&lt;ROW(N24),"",INDEX($AR$1:$AR$126,SMALL(IF($N$2:$N$126&lt;&gt;"",ROW($N$2:$N$126)),ROW(N24))))</f>
        <v>#NUM!</v>
      </c>
      <c r="AS254" s="13" t="e">
        <f t="array" ref="AS254">IF(COUNTA($N$2:$N$126)&lt;ROW(N24),"",INDEX($AS$1:$AS$126,SMALL(IF($N$2:$N$126&lt;&gt;"",ROW($N$2:$N$126)),ROW(N24))))</f>
        <v>#NUM!</v>
      </c>
    </row>
    <row r="255" spans="10:45" ht="12.75" customHeight="1" x14ac:dyDescent="0.15">
      <c r="J255" s="13">
        <v>25</v>
      </c>
      <c r="K255" s="13" t="e">
        <f t="array" ref="K255">IF(COUNTA($N$2:$N$126)&lt;ROW(N25),"",INDEX($K$1:$K$126,SMALL(IF($N$2:$N$126&lt;&gt;"",ROW($N$2:$N$126)),ROW(N25))))</f>
        <v>#NUM!</v>
      </c>
      <c r="L255" s="13" t="e">
        <f t="array" ref="L255">IF(COUNTA($N$2:$N$126)&lt;ROW(N25),"",INDEX($L$1:$L$126,SMALL(IF($N$2:$N$126&lt;&gt;"",ROW($N$2:$N$126)),ROW(N25))))</f>
        <v>#NUM!</v>
      </c>
      <c r="M255" s="13" t="e">
        <f t="array" ref="M255">IF(COUNTA($N$2:$N$126)&lt;ROW(O25),"",INDEX($N$1:$N$126,SMALL(IF($N$2:$N$126&lt;&gt;"",ROW($N$2:$N$126)),ROW(O25))))</f>
        <v>#NUM!</v>
      </c>
      <c r="R255" s="13" t="e">
        <f t="array" ref="R255">IF(COUNTA($N$2:$N$126)&lt;ROW(N25),"",INDEX($R$1:$R$126,SMALL(IF($N$2:$N$126&lt;&gt;"",ROW($N$2:$N$126)),ROW(N25))))</f>
        <v>#NUM!</v>
      </c>
      <c r="S255" s="13" t="e">
        <f t="array" ref="S255">IF(COUNTA($N$2:$N$126)&lt;ROW(U25),"",INDEX($S$1:$S$126,SMALL(IF($N$2:$N$126&lt;&gt;"",ROW($N$2:$N$126)),ROW(U25))))</f>
        <v>#NUM!</v>
      </c>
      <c r="T255" s="13" t="e">
        <f t="array" ref="T255">IF(COUNTA($N$2:$N$126)&lt;ROW(N25),"",INDEX($T$1:$T$126,SMALL(IF($N$2:$N$126&lt;&gt;"",ROW($N$2:$N$126)),ROW(N25))))</f>
        <v>#NUM!</v>
      </c>
      <c r="U255" s="13" t="e">
        <f t="array" ref="U255">IF(COUNTA($N$2:$N$126)&lt;ROW(N25),"",INDEX($U$1:$U$126,SMALL(IF($N$2:$N$126&lt;&gt;"",ROW($N$2:$N$126)),ROW(N25))))</f>
        <v>#NUM!</v>
      </c>
      <c r="V255" s="13" t="e">
        <f t="array" ref="V255">IF(COUNTA($N$2:$N$126)&lt;ROW(N25),"",INDEX($V$1:$V$126,SMALL(IF($N$2:$N$126&lt;&gt;"",ROW($N$2:$N$126)),ROW(N25))))</f>
        <v>#NUM!</v>
      </c>
      <c r="W255" s="13" t="e">
        <f t="array" ref="W255">IF(COUNTA($N$2:$N$126)&lt;ROW(N25),"",INDEX($W$1:$W$126,SMALL(IF($N$2:$N$126&lt;&gt;"",ROW($N$2:$N$126)),ROW(N25))))</f>
        <v>#NUM!</v>
      </c>
      <c r="X255" s="13" t="e">
        <f t="array" ref="X255">IF(COUNTA($N$2:$N$126)&lt;ROW(N25),"",INDEX($X$1:$X$126,SMALL(IF($N$2:$N$126&lt;&gt;"",ROW($N$2:$N$126)),ROW(N25))))</f>
        <v>#NUM!</v>
      </c>
      <c r="Y255" s="13" t="e">
        <f t="array" ref="Y255">IF(COUNTA($N$2:$N$126)&lt;ROW(N25),"",INDEX($Y$1:$Y$126,SMALL(IF($N$2:$N$126&lt;&gt;"",ROW($N$2:$N$126)),ROW(N25))))</f>
        <v>#NUM!</v>
      </c>
      <c r="Z255" s="13" t="e">
        <f t="array" ref="Z255">IF(COUNTA($N$2:$N$126)&lt;ROW(N25),"",INDEX($Z$1:$Z$126,SMALL(IF($N$2:$N$126&lt;&gt;"",ROW($N$2:$N$126)),ROW(N25))))</f>
        <v>#NUM!</v>
      </c>
      <c r="AA255" s="13" t="e">
        <f t="array" ref="AA255">IF(COUNTA($N$2:$N$126)&lt;ROW(N25),"",INDEX($AA$1:$AA$126,SMALL(IF($N$2:$N$126&lt;&gt;"",ROW($N$2:$N$126)),ROW(N25))))</f>
        <v>#NUM!</v>
      </c>
      <c r="AB255" s="13" t="e">
        <f t="array" ref="AB255">IF(COUNTA($N$2:$N$126)&lt;ROW(N25),"",INDEX($AB$1:$AB$126,SMALL(IF($N$2:$N$126&lt;&gt;"",ROW($N$2:$N$126)),ROW(N25))))</f>
        <v>#NUM!</v>
      </c>
      <c r="AC255" s="13" t="e">
        <f t="array" ref="AC255">IF(COUNTA($N$2:$N$126)&lt;ROW(N25),"",INDEX($AC$1:$AC$126,SMALL(IF($N$2:$N$126&lt;&gt;"",ROW($N$2:$N$126)),ROW(N25))))</f>
        <v>#NUM!</v>
      </c>
      <c r="AD255" s="13" t="e">
        <f t="array" ref="AD255">IF(COUNTA($N$2:$N$126)&lt;ROW(N25),"",INDEX($AD$1:$AD$126,SMALL(IF($N$2:$N$126&lt;&gt;"",ROW($N$2:$N$126)),ROW(N25))))</f>
        <v>#NUM!</v>
      </c>
      <c r="AE255" s="13" t="e">
        <f t="array" ref="AE255">IF(COUNTA($N$2:$N$126)&lt;ROW(N25),"",INDEX($AE$1:$AE$126,SMALL(IF($N$2:$N$126&lt;&gt;"",ROW($N$2:$N$126)),ROW(N25))))</f>
        <v>#NUM!</v>
      </c>
      <c r="AF255" s="13" t="e">
        <f t="array" ref="AF255">IF(COUNTA($N$2:$N$126)&lt;ROW(N25),"",INDEX($AF$1:$AF$126,SMALL(IF($N$2:$N$126&lt;&gt;"",ROW($N$2:$N$126)),ROW(N25))))</f>
        <v>#NUM!</v>
      </c>
      <c r="AG255" s="13" t="e">
        <f t="array" ref="AG255">IF(COUNTA($N$2:$N$126)&lt;ROW(N25),"",INDEX($AG$1:$AG$126,SMALL(IF($N$2:$N$126&lt;&gt;"",ROW($N$2:$N$126)),ROW(N25))))</f>
        <v>#NUM!</v>
      </c>
      <c r="AH255" s="13" t="e">
        <f t="array" ref="AH255">IF(COUNTA($N$2:$N$126)&lt;ROW(N25),"",INDEX($AH$1:$AH$126,SMALL(IF($N$2:$N$126&lt;&gt;"",ROW($N$2:$N$126)),ROW(N25))))</f>
        <v>#NUM!</v>
      </c>
      <c r="AI255" s="13" t="e">
        <f t="array" ref="AI255">IF(COUNTA($N$2:$N$126)&lt;ROW(N25),"",INDEX($AI$1:$AI$126,SMALL(IF($N$2:$N$126&lt;&gt;"",ROW($N$2:$N$126)),ROW(N25))))</f>
        <v>#NUM!</v>
      </c>
      <c r="AJ255" s="13" t="e">
        <f t="array" ref="AJ255">IF(COUNTA($N$2:$N$126)&lt;ROW(N25),"",INDEX($AJ$1:$AJ$126,SMALL(IF($N$2:$N$126&lt;&gt;"",ROW($N$2:$N$126)),ROW(N25))))</f>
        <v>#NUM!</v>
      </c>
      <c r="AK255" s="13" t="e">
        <f t="array" ref="AK255">IF(COUNTA($N$2:$N$126)&lt;ROW(N25),"",INDEX($AK$1:$AK$126,SMALL(IF($N$2:$N$126&lt;&gt;"",ROW($N$2:$N$126)),ROW(N25))))</f>
        <v>#NUM!</v>
      </c>
      <c r="AL255" s="13" t="e">
        <f t="array" ref="AL255">IF(COUNTA($N$2:$N$126)&lt;ROW(N25),"",INDEX($AL$1:$AL$126,SMALL(IF($N$2:$N$126&lt;&gt;"",ROW($N$2:$N$126)),ROW(N25))))</f>
        <v>#NUM!</v>
      </c>
      <c r="AM255" s="13" t="e">
        <f t="array" ref="AM255">IF(COUNTA($N$2:$N$126)&lt;ROW(N25),"",INDEX($AM$1:$AM$126,SMALL(IF($N$2:$N$126&lt;&gt;"",ROW($N$2:$N$126)),ROW(N25))))</f>
        <v>#NUM!</v>
      </c>
      <c r="AN255" s="13" t="e">
        <f t="array" ref="AN255">IF(COUNTA($N$2:$N$126)&lt;ROW(N25),"",INDEX($AN$1:$AN$126,SMALL(IF($N$2:$N$126&lt;&gt;"",ROW($N$2:$N$126)),ROW(N25))))</f>
        <v>#NUM!</v>
      </c>
      <c r="AO255" s="13" t="e">
        <f t="array" ref="AO255">IF(COUNTA($N$2:$N$126)&lt;ROW(N25),"",INDEX($AO$1:$AO$126,SMALL(IF($N$2:$N$126&lt;&gt;"",ROW($N$2:$N$126)),ROW(N25))))</f>
        <v>#NUM!</v>
      </c>
      <c r="AP255" s="13" t="e">
        <f t="array" ref="AP255">IF(COUNTA($N$2:$N$126)&lt;ROW(N25),"",INDEX($AP$1:$AP$126,SMALL(IF($N$2:$N$126&lt;&gt;"",ROW($N$2:$N$126)),ROW(N25))))</f>
        <v>#NUM!</v>
      </c>
      <c r="AQ255" s="13" t="e">
        <f t="array" ref="AQ255">IF(COUNTA($N$2:$N$126)&lt;ROW(N25),"",INDEX($AQ$1:$AQ$126,SMALL(IF($N$2:$N$126&lt;&gt;"",ROW($N$2:$N$126)),ROW(N25))))</f>
        <v>#NUM!</v>
      </c>
      <c r="AR255" s="13" t="e">
        <f t="array" ref="AR255">IF(COUNTA($N$2:$N$126)&lt;ROW(N25),"",INDEX($AR$1:$AR$126,SMALL(IF($N$2:$N$126&lt;&gt;"",ROW($N$2:$N$126)),ROW(N25))))</f>
        <v>#NUM!</v>
      </c>
      <c r="AS255" s="13" t="e">
        <f t="array" ref="AS255">IF(COUNTA($N$2:$N$126)&lt;ROW(N25),"",INDEX($AS$1:$AS$126,SMALL(IF($N$2:$N$126&lt;&gt;"",ROW($N$2:$N$126)),ROW(N25))))</f>
        <v>#NUM!</v>
      </c>
    </row>
    <row r="256" spans="10:45" ht="12.75" customHeight="1" x14ac:dyDescent="0.15">
      <c r="J256" s="13">
        <v>26</v>
      </c>
      <c r="K256" s="13" t="e">
        <f t="array" ref="K256">IF(COUNTA($N$2:$N$126)&lt;ROW(N26),"",INDEX($K$1:$K$126,SMALL(IF($N$2:$N$126&lt;&gt;"",ROW($N$2:$N$126)),ROW(N26))))</f>
        <v>#NUM!</v>
      </c>
      <c r="L256" s="13" t="e">
        <f t="array" ref="L256">IF(COUNTA($N$2:$N$126)&lt;ROW(N26),"",INDEX($L$1:$L$126,SMALL(IF($N$2:$N$126&lt;&gt;"",ROW($N$2:$N$126)),ROW(N26))))</f>
        <v>#NUM!</v>
      </c>
      <c r="M256" s="13" t="e">
        <f t="array" ref="M256">IF(COUNTA($N$2:$N$126)&lt;ROW(O26),"",INDEX($N$1:$N$126,SMALL(IF($N$2:$N$126&lt;&gt;"",ROW($N$2:$N$126)),ROW(O26))))</f>
        <v>#NUM!</v>
      </c>
      <c r="R256" s="13" t="e">
        <f t="array" ref="R256">IF(COUNTA($N$2:$N$126)&lt;ROW(N26),"",INDEX($R$1:$R$126,SMALL(IF($N$2:$N$126&lt;&gt;"",ROW($N$2:$N$126)),ROW(N26))))</f>
        <v>#NUM!</v>
      </c>
      <c r="S256" s="13" t="e">
        <f t="array" ref="S256">IF(COUNTA($N$2:$N$126)&lt;ROW(U26),"",INDEX($S$1:$S$126,SMALL(IF($N$2:$N$126&lt;&gt;"",ROW($N$2:$N$126)),ROW(U26))))</f>
        <v>#NUM!</v>
      </c>
      <c r="T256" s="13" t="e">
        <f t="array" ref="T256">IF(COUNTA($N$2:$N$126)&lt;ROW(N26),"",INDEX($T$1:$T$126,SMALL(IF($N$2:$N$126&lt;&gt;"",ROW($N$2:$N$126)),ROW(N26))))</f>
        <v>#NUM!</v>
      </c>
      <c r="U256" s="13" t="e">
        <f t="array" ref="U256">IF(COUNTA($N$2:$N$126)&lt;ROW(N26),"",INDEX($U$1:$U$126,SMALL(IF($N$2:$N$126&lt;&gt;"",ROW($N$2:$N$126)),ROW(N26))))</f>
        <v>#NUM!</v>
      </c>
      <c r="V256" s="13" t="e">
        <f t="array" ref="V256">IF(COUNTA($N$2:$N$126)&lt;ROW(N26),"",INDEX($V$1:$V$126,SMALL(IF($N$2:$N$126&lt;&gt;"",ROW($N$2:$N$126)),ROW(N26))))</f>
        <v>#NUM!</v>
      </c>
      <c r="W256" s="13" t="e">
        <f t="array" ref="W256">IF(COUNTA($N$2:$N$126)&lt;ROW(N26),"",INDEX($W$1:$W$126,SMALL(IF($N$2:$N$126&lt;&gt;"",ROW($N$2:$N$126)),ROW(N26))))</f>
        <v>#NUM!</v>
      </c>
      <c r="X256" s="13" t="e">
        <f t="array" ref="X256">IF(COUNTA($N$2:$N$126)&lt;ROW(N26),"",INDEX($X$1:$X$126,SMALL(IF($N$2:$N$126&lt;&gt;"",ROW($N$2:$N$126)),ROW(N26))))</f>
        <v>#NUM!</v>
      </c>
      <c r="Y256" s="13" t="e">
        <f t="array" ref="Y256">IF(COUNTA($N$2:$N$126)&lt;ROW(N26),"",INDEX($Y$1:$Y$126,SMALL(IF($N$2:$N$126&lt;&gt;"",ROW($N$2:$N$126)),ROW(N26))))</f>
        <v>#NUM!</v>
      </c>
      <c r="Z256" s="13" t="e">
        <f t="array" ref="Z256">IF(COUNTA($N$2:$N$126)&lt;ROW(N26),"",INDEX($Z$1:$Z$126,SMALL(IF($N$2:$N$126&lt;&gt;"",ROW($N$2:$N$126)),ROW(N26))))</f>
        <v>#NUM!</v>
      </c>
      <c r="AA256" s="13" t="e">
        <f t="array" ref="AA256">IF(COUNTA($N$2:$N$126)&lt;ROW(N26),"",INDEX($AA$1:$AA$126,SMALL(IF($N$2:$N$126&lt;&gt;"",ROW($N$2:$N$126)),ROW(N26))))</f>
        <v>#NUM!</v>
      </c>
      <c r="AB256" s="13" t="e">
        <f t="array" ref="AB256">IF(COUNTA($N$2:$N$126)&lt;ROW(N26),"",INDEX($AB$1:$AB$126,SMALL(IF($N$2:$N$126&lt;&gt;"",ROW($N$2:$N$126)),ROW(N26))))</f>
        <v>#NUM!</v>
      </c>
      <c r="AC256" s="13" t="e">
        <f t="array" ref="AC256">IF(COUNTA($N$2:$N$126)&lt;ROW(N26),"",INDEX($AC$1:$AC$126,SMALL(IF($N$2:$N$126&lt;&gt;"",ROW($N$2:$N$126)),ROW(N26))))</f>
        <v>#NUM!</v>
      </c>
      <c r="AD256" s="13" t="e">
        <f t="array" ref="AD256">IF(COUNTA($N$2:$N$126)&lt;ROW(N26),"",INDEX($AD$1:$AD$126,SMALL(IF($N$2:$N$126&lt;&gt;"",ROW($N$2:$N$126)),ROW(N26))))</f>
        <v>#NUM!</v>
      </c>
      <c r="AE256" s="13" t="e">
        <f t="array" ref="AE256">IF(COUNTA($N$2:$N$126)&lt;ROW(N26),"",INDEX($AE$1:$AE$126,SMALL(IF($N$2:$N$126&lt;&gt;"",ROW($N$2:$N$126)),ROW(N26))))</f>
        <v>#NUM!</v>
      </c>
      <c r="AF256" s="13" t="e">
        <f t="array" ref="AF256">IF(COUNTA($N$2:$N$126)&lt;ROW(N26),"",INDEX($AF$1:$AF$126,SMALL(IF($N$2:$N$126&lt;&gt;"",ROW($N$2:$N$126)),ROW(N26))))</f>
        <v>#NUM!</v>
      </c>
      <c r="AG256" s="13" t="e">
        <f t="array" ref="AG256">IF(COUNTA($N$2:$N$126)&lt;ROW(N26),"",INDEX($AG$1:$AG$126,SMALL(IF($N$2:$N$126&lt;&gt;"",ROW($N$2:$N$126)),ROW(N26))))</f>
        <v>#NUM!</v>
      </c>
      <c r="AH256" s="13" t="e">
        <f t="array" ref="AH256">IF(COUNTA($N$2:$N$126)&lt;ROW(N26),"",INDEX($AH$1:$AH$126,SMALL(IF($N$2:$N$126&lt;&gt;"",ROW($N$2:$N$126)),ROW(N26))))</f>
        <v>#NUM!</v>
      </c>
      <c r="AI256" s="13" t="e">
        <f t="array" ref="AI256">IF(COUNTA($N$2:$N$126)&lt;ROW(N26),"",INDEX($AI$1:$AI$126,SMALL(IF($N$2:$N$126&lt;&gt;"",ROW($N$2:$N$126)),ROW(N26))))</f>
        <v>#NUM!</v>
      </c>
      <c r="AJ256" s="13" t="e">
        <f t="array" ref="AJ256">IF(COUNTA($N$2:$N$126)&lt;ROW(N26),"",INDEX($AJ$1:$AJ$126,SMALL(IF($N$2:$N$126&lt;&gt;"",ROW($N$2:$N$126)),ROW(N26))))</f>
        <v>#NUM!</v>
      </c>
      <c r="AK256" s="13" t="e">
        <f t="array" ref="AK256">IF(COUNTA($N$2:$N$126)&lt;ROW(N26),"",INDEX($AK$1:$AK$126,SMALL(IF($N$2:$N$126&lt;&gt;"",ROW($N$2:$N$126)),ROW(N26))))</f>
        <v>#NUM!</v>
      </c>
      <c r="AL256" s="13" t="e">
        <f t="array" ref="AL256">IF(COUNTA($N$2:$N$126)&lt;ROW(N26),"",INDEX($AL$1:$AL$126,SMALL(IF($N$2:$N$126&lt;&gt;"",ROW($N$2:$N$126)),ROW(N26))))</f>
        <v>#NUM!</v>
      </c>
      <c r="AM256" s="13" t="e">
        <f t="array" ref="AM256">IF(COUNTA($N$2:$N$126)&lt;ROW(N26),"",INDEX($AM$1:$AM$126,SMALL(IF($N$2:$N$126&lt;&gt;"",ROW($N$2:$N$126)),ROW(N26))))</f>
        <v>#NUM!</v>
      </c>
      <c r="AN256" s="13" t="e">
        <f t="array" ref="AN256">IF(COUNTA($N$2:$N$126)&lt;ROW(N26),"",INDEX($AN$1:$AN$126,SMALL(IF($N$2:$N$126&lt;&gt;"",ROW($N$2:$N$126)),ROW(N26))))</f>
        <v>#NUM!</v>
      </c>
      <c r="AO256" s="13" t="e">
        <f t="array" ref="AO256">IF(COUNTA($N$2:$N$126)&lt;ROW(N26),"",INDEX($AO$1:$AO$126,SMALL(IF($N$2:$N$126&lt;&gt;"",ROW($N$2:$N$126)),ROW(N26))))</f>
        <v>#NUM!</v>
      </c>
      <c r="AP256" s="13" t="e">
        <f t="array" ref="AP256">IF(COUNTA($N$2:$N$126)&lt;ROW(N26),"",INDEX($AP$1:$AP$126,SMALL(IF($N$2:$N$126&lt;&gt;"",ROW($N$2:$N$126)),ROW(N26))))</f>
        <v>#NUM!</v>
      </c>
      <c r="AQ256" s="13" t="e">
        <f t="array" ref="AQ256">IF(COUNTA($N$2:$N$126)&lt;ROW(N26),"",INDEX($AQ$1:$AQ$126,SMALL(IF($N$2:$N$126&lt;&gt;"",ROW($N$2:$N$126)),ROW(N26))))</f>
        <v>#NUM!</v>
      </c>
      <c r="AR256" s="13" t="e">
        <f t="array" ref="AR256">IF(COUNTA($N$2:$N$126)&lt;ROW(N26),"",INDEX($AR$1:$AR$126,SMALL(IF($N$2:$N$126&lt;&gt;"",ROW($N$2:$N$126)),ROW(N26))))</f>
        <v>#NUM!</v>
      </c>
      <c r="AS256" s="13" t="e">
        <f t="array" ref="AS256">IF(COUNTA($N$2:$N$126)&lt;ROW(N26),"",INDEX($AS$1:$AS$126,SMALL(IF($N$2:$N$126&lt;&gt;"",ROW($N$2:$N$126)),ROW(N26))))</f>
        <v>#NUM!</v>
      </c>
    </row>
    <row r="257" spans="10:45" ht="12.75" customHeight="1" x14ac:dyDescent="0.15">
      <c r="J257" s="13">
        <v>27</v>
      </c>
      <c r="K257" s="13" t="e">
        <f t="array" ref="K257">IF(COUNTA($N$2:$N$126)&lt;ROW(N27),"",INDEX($K$1:$K$126,SMALL(IF($N$2:$N$126&lt;&gt;"",ROW($N$2:$N$126)),ROW(N27))))</f>
        <v>#NUM!</v>
      </c>
      <c r="L257" s="13" t="e">
        <f t="array" ref="L257">IF(COUNTA($N$2:$N$126)&lt;ROW(N27),"",INDEX($L$1:$L$126,SMALL(IF($N$2:$N$126&lt;&gt;"",ROW($N$2:$N$126)),ROW(N27))))</f>
        <v>#NUM!</v>
      </c>
      <c r="M257" s="13" t="e">
        <f t="array" ref="M257">IF(COUNTA($N$2:$N$126)&lt;ROW(O27),"",INDEX($N$1:$N$126,SMALL(IF($N$2:$N$126&lt;&gt;"",ROW($N$2:$N$126)),ROW(O27))))</f>
        <v>#NUM!</v>
      </c>
      <c r="R257" s="13" t="e">
        <f t="array" ref="R257">IF(COUNTA($N$2:$N$126)&lt;ROW(N27),"",INDEX($R$1:$R$126,SMALL(IF($N$2:$N$126&lt;&gt;"",ROW($N$2:$N$126)),ROW(N27))))</f>
        <v>#NUM!</v>
      </c>
      <c r="S257" s="13" t="e">
        <f t="array" ref="S257">IF(COUNTA($N$2:$N$126)&lt;ROW(U27),"",INDEX($S$1:$S$126,SMALL(IF($N$2:$N$126&lt;&gt;"",ROW($N$2:$N$126)),ROW(U27))))</f>
        <v>#NUM!</v>
      </c>
      <c r="T257" s="13" t="e">
        <f t="array" ref="T257">IF(COUNTA($N$2:$N$126)&lt;ROW(N27),"",INDEX($T$1:$T$126,SMALL(IF($N$2:$N$126&lt;&gt;"",ROW($N$2:$N$126)),ROW(N27))))</f>
        <v>#NUM!</v>
      </c>
      <c r="U257" s="13" t="e">
        <f t="array" ref="U257">IF(COUNTA($N$2:$N$126)&lt;ROW(N27),"",INDEX($U$1:$U$126,SMALL(IF($N$2:$N$126&lt;&gt;"",ROW($N$2:$N$126)),ROW(N27))))</f>
        <v>#NUM!</v>
      </c>
      <c r="V257" s="13" t="e">
        <f t="array" ref="V257">IF(COUNTA($N$2:$N$126)&lt;ROW(N27),"",INDEX($V$1:$V$126,SMALL(IF($N$2:$N$126&lt;&gt;"",ROW($N$2:$N$126)),ROW(N27))))</f>
        <v>#NUM!</v>
      </c>
      <c r="W257" s="13" t="e">
        <f t="array" ref="W257">IF(COUNTA($N$2:$N$126)&lt;ROW(N27),"",INDEX($W$1:$W$126,SMALL(IF($N$2:$N$126&lt;&gt;"",ROW($N$2:$N$126)),ROW(N27))))</f>
        <v>#NUM!</v>
      </c>
      <c r="X257" s="13" t="e">
        <f t="array" ref="X257">IF(COUNTA($N$2:$N$126)&lt;ROW(N27),"",INDEX($X$1:$X$126,SMALL(IF($N$2:$N$126&lt;&gt;"",ROW($N$2:$N$126)),ROW(N27))))</f>
        <v>#NUM!</v>
      </c>
      <c r="Y257" s="13" t="e">
        <f t="array" ref="Y257">IF(COUNTA($N$2:$N$126)&lt;ROW(N27),"",INDEX($Y$1:$Y$126,SMALL(IF($N$2:$N$126&lt;&gt;"",ROW($N$2:$N$126)),ROW(N27))))</f>
        <v>#NUM!</v>
      </c>
      <c r="Z257" s="13" t="e">
        <f t="array" ref="Z257">IF(COUNTA($N$2:$N$126)&lt;ROW(N27),"",INDEX($Z$1:$Z$126,SMALL(IF($N$2:$N$126&lt;&gt;"",ROW($N$2:$N$126)),ROW(N27))))</f>
        <v>#NUM!</v>
      </c>
      <c r="AA257" s="13" t="e">
        <f t="array" ref="AA257">IF(COUNTA($N$2:$N$126)&lt;ROW(N27),"",INDEX($AA$1:$AA$126,SMALL(IF($N$2:$N$126&lt;&gt;"",ROW($N$2:$N$126)),ROW(N27))))</f>
        <v>#NUM!</v>
      </c>
      <c r="AB257" s="13" t="e">
        <f t="array" ref="AB257">IF(COUNTA($N$2:$N$126)&lt;ROW(N27),"",INDEX($AB$1:$AB$126,SMALL(IF($N$2:$N$126&lt;&gt;"",ROW($N$2:$N$126)),ROW(N27))))</f>
        <v>#NUM!</v>
      </c>
      <c r="AC257" s="13" t="e">
        <f t="array" ref="AC257">IF(COUNTA($N$2:$N$126)&lt;ROW(N27),"",INDEX($AC$1:$AC$126,SMALL(IF($N$2:$N$126&lt;&gt;"",ROW($N$2:$N$126)),ROW(N27))))</f>
        <v>#NUM!</v>
      </c>
      <c r="AD257" s="13" t="e">
        <f t="array" ref="AD257">IF(COUNTA($N$2:$N$126)&lt;ROW(N27),"",INDEX($AD$1:$AD$126,SMALL(IF($N$2:$N$126&lt;&gt;"",ROW($N$2:$N$126)),ROW(N27))))</f>
        <v>#NUM!</v>
      </c>
      <c r="AE257" s="13" t="e">
        <f t="array" ref="AE257">IF(COUNTA($N$2:$N$126)&lt;ROW(N27),"",INDEX($AE$1:$AE$126,SMALL(IF($N$2:$N$126&lt;&gt;"",ROW($N$2:$N$126)),ROW(N27))))</f>
        <v>#NUM!</v>
      </c>
      <c r="AF257" s="13" t="e">
        <f t="array" ref="AF257">IF(COUNTA($N$2:$N$126)&lt;ROW(N27),"",INDEX($AF$1:$AF$126,SMALL(IF($N$2:$N$126&lt;&gt;"",ROW($N$2:$N$126)),ROW(N27))))</f>
        <v>#NUM!</v>
      </c>
      <c r="AG257" s="13" t="e">
        <f t="array" ref="AG257">IF(COUNTA($N$2:$N$126)&lt;ROW(N27),"",INDEX($AG$1:$AG$126,SMALL(IF($N$2:$N$126&lt;&gt;"",ROW($N$2:$N$126)),ROW(N27))))</f>
        <v>#NUM!</v>
      </c>
      <c r="AH257" s="13" t="e">
        <f t="array" ref="AH257">IF(COUNTA($N$2:$N$126)&lt;ROW(N27),"",INDEX($AH$1:$AH$126,SMALL(IF($N$2:$N$126&lt;&gt;"",ROW($N$2:$N$126)),ROW(N27))))</f>
        <v>#NUM!</v>
      </c>
      <c r="AI257" s="13" t="e">
        <f t="array" ref="AI257">IF(COUNTA($N$2:$N$126)&lt;ROW(N27),"",INDEX($AI$1:$AI$126,SMALL(IF($N$2:$N$126&lt;&gt;"",ROW($N$2:$N$126)),ROW(N27))))</f>
        <v>#NUM!</v>
      </c>
      <c r="AJ257" s="13" t="e">
        <f t="array" ref="AJ257">IF(COUNTA($N$2:$N$126)&lt;ROW(N27),"",INDEX($AJ$1:$AJ$126,SMALL(IF($N$2:$N$126&lt;&gt;"",ROW($N$2:$N$126)),ROW(N27))))</f>
        <v>#NUM!</v>
      </c>
      <c r="AK257" s="13" t="e">
        <f t="array" ref="AK257">IF(COUNTA($N$2:$N$126)&lt;ROW(N27),"",INDEX($AK$1:$AK$126,SMALL(IF($N$2:$N$126&lt;&gt;"",ROW($N$2:$N$126)),ROW(N27))))</f>
        <v>#NUM!</v>
      </c>
      <c r="AL257" s="13" t="e">
        <f t="array" ref="AL257">IF(COUNTA($N$2:$N$126)&lt;ROW(N27),"",INDEX($AL$1:$AL$126,SMALL(IF($N$2:$N$126&lt;&gt;"",ROW($N$2:$N$126)),ROW(N27))))</f>
        <v>#NUM!</v>
      </c>
      <c r="AM257" s="13" t="e">
        <f t="array" ref="AM257">IF(COUNTA($N$2:$N$126)&lt;ROW(N27),"",INDEX($AM$1:$AM$126,SMALL(IF($N$2:$N$126&lt;&gt;"",ROW($N$2:$N$126)),ROW(N27))))</f>
        <v>#NUM!</v>
      </c>
      <c r="AN257" s="13" t="e">
        <f t="array" ref="AN257">IF(COUNTA($N$2:$N$126)&lt;ROW(N27),"",INDEX($AN$1:$AN$126,SMALL(IF($N$2:$N$126&lt;&gt;"",ROW($N$2:$N$126)),ROW(N27))))</f>
        <v>#NUM!</v>
      </c>
      <c r="AO257" s="13" t="e">
        <f t="array" ref="AO257">IF(COUNTA($N$2:$N$126)&lt;ROW(N27),"",INDEX($AO$1:$AO$126,SMALL(IF($N$2:$N$126&lt;&gt;"",ROW($N$2:$N$126)),ROW(N27))))</f>
        <v>#NUM!</v>
      </c>
      <c r="AP257" s="13" t="e">
        <f t="array" ref="AP257">IF(COUNTA($N$2:$N$126)&lt;ROW(N27),"",INDEX($AP$1:$AP$126,SMALL(IF($N$2:$N$126&lt;&gt;"",ROW($N$2:$N$126)),ROW(N27))))</f>
        <v>#NUM!</v>
      </c>
      <c r="AQ257" s="13" t="e">
        <f t="array" ref="AQ257">IF(COUNTA($N$2:$N$126)&lt;ROW(N27),"",INDEX($AQ$1:$AQ$126,SMALL(IF($N$2:$N$126&lt;&gt;"",ROW($N$2:$N$126)),ROW(N27))))</f>
        <v>#NUM!</v>
      </c>
      <c r="AR257" s="13" t="e">
        <f t="array" ref="AR257">IF(COUNTA($N$2:$N$126)&lt;ROW(N27),"",INDEX($AR$1:$AR$126,SMALL(IF($N$2:$N$126&lt;&gt;"",ROW($N$2:$N$126)),ROW(N27))))</f>
        <v>#NUM!</v>
      </c>
      <c r="AS257" s="13" t="e">
        <f t="array" ref="AS257">IF(COUNTA($N$2:$N$126)&lt;ROW(N27),"",INDEX($AS$1:$AS$126,SMALL(IF($N$2:$N$126&lt;&gt;"",ROW($N$2:$N$126)),ROW(N27))))</f>
        <v>#NUM!</v>
      </c>
    </row>
    <row r="258" spans="10:45" ht="12.75" customHeight="1" x14ac:dyDescent="0.15">
      <c r="J258" s="13">
        <v>28</v>
      </c>
      <c r="K258" s="13" t="e">
        <f t="array" ref="K258">IF(COUNTA($N$2:$N$126)&lt;ROW(N28),"",INDEX($K$1:$K$126,SMALL(IF($N$2:$N$126&lt;&gt;"",ROW($N$2:$N$126)),ROW(N28))))</f>
        <v>#NUM!</v>
      </c>
      <c r="L258" s="13" t="e">
        <f t="array" ref="L258">IF(COUNTA($N$2:$N$126)&lt;ROW(N28),"",INDEX($L$1:$L$126,SMALL(IF($N$2:$N$126&lt;&gt;"",ROW($N$2:$N$126)),ROW(N28))))</f>
        <v>#NUM!</v>
      </c>
      <c r="M258" s="13" t="e">
        <f t="array" ref="M258">IF(COUNTA($N$2:$N$126)&lt;ROW(O28),"",INDEX($N$1:$N$126,SMALL(IF($N$2:$N$126&lt;&gt;"",ROW($N$2:$N$126)),ROW(O28))))</f>
        <v>#NUM!</v>
      </c>
      <c r="R258" s="13" t="e">
        <f t="array" ref="R258">IF(COUNTA($N$2:$N$126)&lt;ROW(N28),"",INDEX($R$1:$R$126,SMALL(IF($N$2:$N$126&lt;&gt;"",ROW($N$2:$N$126)),ROW(N28))))</f>
        <v>#NUM!</v>
      </c>
      <c r="S258" s="13" t="e">
        <f t="array" ref="S258">IF(COUNTA($N$2:$N$126)&lt;ROW(U28),"",INDEX($S$1:$S$126,SMALL(IF($N$2:$N$126&lt;&gt;"",ROW($N$2:$N$126)),ROW(U28))))</f>
        <v>#NUM!</v>
      </c>
      <c r="T258" s="13" t="e">
        <f t="array" ref="T258">IF(COUNTA($N$2:$N$126)&lt;ROW(N28),"",INDEX($T$1:$T$126,SMALL(IF($N$2:$N$126&lt;&gt;"",ROW($N$2:$N$126)),ROW(N28))))</f>
        <v>#NUM!</v>
      </c>
      <c r="U258" s="13" t="e">
        <f t="array" ref="U258">IF(COUNTA($N$2:$N$126)&lt;ROW(N28),"",INDEX($U$1:$U$126,SMALL(IF($N$2:$N$126&lt;&gt;"",ROW($N$2:$N$126)),ROW(N28))))</f>
        <v>#NUM!</v>
      </c>
      <c r="V258" s="13" t="e">
        <f t="array" ref="V258">IF(COUNTA($N$2:$N$126)&lt;ROW(N28),"",INDEX($V$1:$V$126,SMALL(IF($N$2:$N$126&lt;&gt;"",ROW($N$2:$N$126)),ROW(N28))))</f>
        <v>#NUM!</v>
      </c>
      <c r="W258" s="13" t="e">
        <f t="array" ref="W258">IF(COUNTA($N$2:$N$126)&lt;ROW(N28),"",INDEX($W$1:$W$126,SMALL(IF($N$2:$N$126&lt;&gt;"",ROW($N$2:$N$126)),ROW(N28))))</f>
        <v>#NUM!</v>
      </c>
      <c r="X258" s="13" t="e">
        <f t="array" ref="X258">IF(COUNTA($N$2:$N$126)&lt;ROW(N28),"",INDEX($X$1:$X$126,SMALL(IF($N$2:$N$126&lt;&gt;"",ROW($N$2:$N$126)),ROW(N28))))</f>
        <v>#NUM!</v>
      </c>
      <c r="Y258" s="13" t="e">
        <f t="array" ref="Y258">IF(COUNTA($N$2:$N$126)&lt;ROW(N28),"",INDEX($Y$1:$Y$126,SMALL(IF($N$2:$N$126&lt;&gt;"",ROW($N$2:$N$126)),ROW(N28))))</f>
        <v>#NUM!</v>
      </c>
      <c r="Z258" s="13" t="e">
        <f t="array" ref="Z258">IF(COUNTA($N$2:$N$126)&lt;ROW(N28),"",INDEX($Z$1:$Z$126,SMALL(IF($N$2:$N$126&lt;&gt;"",ROW($N$2:$N$126)),ROW(N28))))</f>
        <v>#NUM!</v>
      </c>
      <c r="AA258" s="13" t="e">
        <f t="array" ref="AA258">IF(COUNTA($N$2:$N$126)&lt;ROW(N28),"",INDEX($AA$1:$AA$126,SMALL(IF($N$2:$N$126&lt;&gt;"",ROW($N$2:$N$126)),ROW(N28))))</f>
        <v>#NUM!</v>
      </c>
      <c r="AB258" s="13" t="e">
        <f t="array" ref="AB258">IF(COUNTA($N$2:$N$126)&lt;ROW(N28),"",INDEX($AB$1:$AB$126,SMALL(IF($N$2:$N$126&lt;&gt;"",ROW($N$2:$N$126)),ROW(N28))))</f>
        <v>#NUM!</v>
      </c>
      <c r="AC258" s="13" t="e">
        <f t="array" ref="AC258">IF(COUNTA($N$2:$N$126)&lt;ROW(N28),"",INDEX($AC$1:$AC$126,SMALL(IF($N$2:$N$126&lt;&gt;"",ROW($N$2:$N$126)),ROW(N28))))</f>
        <v>#NUM!</v>
      </c>
      <c r="AD258" s="13" t="e">
        <f t="array" ref="AD258">IF(COUNTA($N$2:$N$126)&lt;ROW(N28),"",INDEX($AD$1:$AD$126,SMALL(IF($N$2:$N$126&lt;&gt;"",ROW($N$2:$N$126)),ROW(N28))))</f>
        <v>#NUM!</v>
      </c>
      <c r="AE258" s="13" t="e">
        <f t="array" ref="AE258">IF(COUNTA($N$2:$N$126)&lt;ROW(N28),"",INDEX($AE$1:$AE$126,SMALL(IF($N$2:$N$126&lt;&gt;"",ROW($N$2:$N$126)),ROW(N28))))</f>
        <v>#NUM!</v>
      </c>
      <c r="AF258" s="13" t="e">
        <f t="array" ref="AF258">IF(COUNTA($N$2:$N$126)&lt;ROW(N28),"",INDEX($AF$1:$AF$126,SMALL(IF($N$2:$N$126&lt;&gt;"",ROW($N$2:$N$126)),ROW(N28))))</f>
        <v>#NUM!</v>
      </c>
      <c r="AG258" s="13" t="e">
        <f t="array" ref="AG258">IF(COUNTA($N$2:$N$126)&lt;ROW(N28),"",INDEX($AG$1:$AG$126,SMALL(IF($N$2:$N$126&lt;&gt;"",ROW($N$2:$N$126)),ROW(N28))))</f>
        <v>#NUM!</v>
      </c>
      <c r="AH258" s="13" t="e">
        <f t="array" ref="AH258">IF(COUNTA($N$2:$N$126)&lt;ROW(N28),"",INDEX($AH$1:$AH$126,SMALL(IF($N$2:$N$126&lt;&gt;"",ROW($N$2:$N$126)),ROW(N28))))</f>
        <v>#NUM!</v>
      </c>
      <c r="AI258" s="13" t="e">
        <f t="array" ref="AI258">IF(COUNTA($N$2:$N$126)&lt;ROW(N28),"",INDEX($AI$1:$AI$126,SMALL(IF($N$2:$N$126&lt;&gt;"",ROW($N$2:$N$126)),ROW(N28))))</f>
        <v>#NUM!</v>
      </c>
      <c r="AJ258" s="13" t="e">
        <f t="array" ref="AJ258">IF(COUNTA($N$2:$N$126)&lt;ROW(N28),"",INDEX($AJ$1:$AJ$126,SMALL(IF($N$2:$N$126&lt;&gt;"",ROW($N$2:$N$126)),ROW(N28))))</f>
        <v>#NUM!</v>
      </c>
      <c r="AK258" s="13" t="e">
        <f t="array" ref="AK258">IF(COUNTA($N$2:$N$126)&lt;ROW(N28),"",INDEX($AK$1:$AK$126,SMALL(IF($N$2:$N$126&lt;&gt;"",ROW($N$2:$N$126)),ROW(N28))))</f>
        <v>#NUM!</v>
      </c>
      <c r="AL258" s="13" t="e">
        <f t="array" ref="AL258">IF(COUNTA($N$2:$N$126)&lt;ROW(N28),"",INDEX($AL$1:$AL$126,SMALL(IF($N$2:$N$126&lt;&gt;"",ROW($N$2:$N$126)),ROW(N28))))</f>
        <v>#NUM!</v>
      </c>
      <c r="AM258" s="13" t="e">
        <f t="array" ref="AM258">IF(COUNTA($N$2:$N$126)&lt;ROW(N28),"",INDEX($AM$1:$AM$126,SMALL(IF($N$2:$N$126&lt;&gt;"",ROW($N$2:$N$126)),ROW(N28))))</f>
        <v>#NUM!</v>
      </c>
      <c r="AN258" s="13" t="e">
        <f t="array" ref="AN258">IF(COUNTA($N$2:$N$126)&lt;ROW(N28),"",INDEX($AN$1:$AN$126,SMALL(IF($N$2:$N$126&lt;&gt;"",ROW($N$2:$N$126)),ROW(N28))))</f>
        <v>#NUM!</v>
      </c>
      <c r="AO258" s="13" t="e">
        <f t="array" ref="AO258">IF(COUNTA($N$2:$N$126)&lt;ROW(N28),"",INDEX($AO$1:$AO$126,SMALL(IF($N$2:$N$126&lt;&gt;"",ROW($N$2:$N$126)),ROW(N28))))</f>
        <v>#NUM!</v>
      </c>
      <c r="AP258" s="13" t="e">
        <f t="array" ref="AP258">IF(COUNTA($N$2:$N$126)&lt;ROW(N28),"",INDEX($AP$1:$AP$126,SMALL(IF($N$2:$N$126&lt;&gt;"",ROW($N$2:$N$126)),ROW(N28))))</f>
        <v>#NUM!</v>
      </c>
      <c r="AQ258" s="13" t="e">
        <f t="array" ref="AQ258">IF(COUNTA($N$2:$N$126)&lt;ROW(N28),"",INDEX($AQ$1:$AQ$126,SMALL(IF($N$2:$N$126&lt;&gt;"",ROW($N$2:$N$126)),ROW(N28))))</f>
        <v>#NUM!</v>
      </c>
      <c r="AR258" s="13" t="e">
        <f t="array" ref="AR258">IF(COUNTA($N$2:$N$126)&lt;ROW(N28),"",INDEX($AR$1:$AR$126,SMALL(IF($N$2:$N$126&lt;&gt;"",ROW($N$2:$N$126)),ROW(N28))))</f>
        <v>#NUM!</v>
      </c>
      <c r="AS258" s="13" t="e">
        <f t="array" ref="AS258">IF(COUNTA($N$2:$N$126)&lt;ROW(N28),"",INDEX($AS$1:$AS$126,SMALL(IF($N$2:$N$126&lt;&gt;"",ROW($N$2:$N$126)),ROW(N28))))</f>
        <v>#NUM!</v>
      </c>
    </row>
    <row r="259" spans="10:45" ht="12.75" customHeight="1" x14ac:dyDescent="0.15">
      <c r="J259" s="13">
        <v>29</v>
      </c>
      <c r="K259" s="13" t="e">
        <f t="array" ref="K259">IF(COUNTA($N$2:$N$126)&lt;ROW(N29),"",INDEX($K$1:$K$126,SMALL(IF($N$2:$N$126&lt;&gt;"",ROW($N$2:$N$126)),ROW(N29))))</f>
        <v>#NUM!</v>
      </c>
      <c r="L259" s="13" t="e">
        <f t="array" ref="L259">IF(COUNTA($N$2:$N$126)&lt;ROW(N29),"",INDEX($L$1:$L$126,SMALL(IF($N$2:$N$126&lt;&gt;"",ROW($N$2:$N$126)),ROW(N29))))</f>
        <v>#NUM!</v>
      </c>
      <c r="M259" s="13" t="e">
        <f t="array" ref="M259">IF(COUNTA($N$2:$N$126)&lt;ROW(O29),"",INDEX($N$1:$N$126,SMALL(IF($N$2:$N$126&lt;&gt;"",ROW($N$2:$N$126)),ROW(O29))))</f>
        <v>#NUM!</v>
      </c>
      <c r="R259" s="13" t="e">
        <f t="array" ref="R259">IF(COUNTA($N$2:$N$126)&lt;ROW(N29),"",INDEX($R$1:$R$126,SMALL(IF($N$2:$N$126&lt;&gt;"",ROW($N$2:$N$126)),ROW(N29))))</f>
        <v>#NUM!</v>
      </c>
      <c r="S259" s="13" t="e">
        <f t="array" ref="S259">IF(COUNTA($N$2:$N$126)&lt;ROW(U29),"",INDEX($S$1:$S$126,SMALL(IF($N$2:$N$126&lt;&gt;"",ROW($N$2:$N$126)),ROW(U29))))</f>
        <v>#NUM!</v>
      </c>
      <c r="T259" s="13" t="e">
        <f t="array" ref="T259">IF(COUNTA($N$2:$N$126)&lt;ROW(N29),"",INDEX($T$1:$T$126,SMALL(IF($N$2:$N$126&lt;&gt;"",ROW($N$2:$N$126)),ROW(N29))))</f>
        <v>#NUM!</v>
      </c>
      <c r="U259" s="13" t="e">
        <f t="array" ref="U259">IF(COUNTA($N$2:$N$126)&lt;ROW(N29),"",INDEX($U$1:$U$126,SMALL(IF($N$2:$N$126&lt;&gt;"",ROW($N$2:$N$126)),ROW(N29))))</f>
        <v>#NUM!</v>
      </c>
      <c r="V259" s="13" t="e">
        <f t="array" ref="V259">IF(COUNTA($N$2:$N$126)&lt;ROW(N29),"",INDEX($V$1:$V$126,SMALL(IF($N$2:$N$126&lt;&gt;"",ROW($N$2:$N$126)),ROW(N29))))</f>
        <v>#NUM!</v>
      </c>
      <c r="W259" s="13" t="e">
        <f t="array" ref="W259">IF(COUNTA($N$2:$N$126)&lt;ROW(N29),"",INDEX($W$1:$W$126,SMALL(IF($N$2:$N$126&lt;&gt;"",ROW($N$2:$N$126)),ROW(N29))))</f>
        <v>#NUM!</v>
      </c>
      <c r="X259" s="13" t="e">
        <f t="array" ref="X259">IF(COUNTA($N$2:$N$126)&lt;ROW(N29),"",INDEX($X$1:$X$126,SMALL(IF($N$2:$N$126&lt;&gt;"",ROW($N$2:$N$126)),ROW(N29))))</f>
        <v>#NUM!</v>
      </c>
      <c r="Y259" s="13" t="e">
        <f t="array" ref="Y259">IF(COUNTA($N$2:$N$126)&lt;ROW(N29),"",INDEX($Y$1:$Y$126,SMALL(IF($N$2:$N$126&lt;&gt;"",ROW($N$2:$N$126)),ROW(N29))))</f>
        <v>#NUM!</v>
      </c>
      <c r="Z259" s="13" t="e">
        <f t="array" ref="Z259">IF(COUNTA($N$2:$N$126)&lt;ROW(N29),"",INDEX($Z$1:$Z$126,SMALL(IF($N$2:$N$126&lt;&gt;"",ROW($N$2:$N$126)),ROW(N29))))</f>
        <v>#NUM!</v>
      </c>
      <c r="AA259" s="13" t="e">
        <f t="array" ref="AA259">IF(COUNTA($N$2:$N$126)&lt;ROW(N29),"",INDEX($AA$1:$AA$126,SMALL(IF($N$2:$N$126&lt;&gt;"",ROW($N$2:$N$126)),ROW(N29))))</f>
        <v>#NUM!</v>
      </c>
      <c r="AB259" s="13" t="e">
        <f t="array" ref="AB259">IF(COUNTA($N$2:$N$126)&lt;ROW(N29),"",INDEX($AB$1:$AB$126,SMALL(IF($N$2:$N$126&lt;&gt;"",ROW($N$2:$N$126)),ROW(N29))))</f>
        <v>#NUM!</v>
      </c>
      <c r="AC259" s="13" t="e">
        <f t="array" ref="AC259">IF(COUNTA($N$2:$N$126)&lt;ROW(N29),"",INDEX($AC$1:$AC$126,SMALL(IF($N$2:$N$126&lt;&gt;"",ROW($N$2:$N$126)),ROW(N29))))</f>
        <v>#NUM!</v>
      </c>
      <c r="AD259" s="13" t="e">
        <f t="array" ref="AD259">IF(COUNTA($N$2:$N$126)&lt;ROW(N29),"",INDEX($AD$1:$AD$126,SMALL(IF($N$2:$N$126&lt;&gt;"",ROW($N$2:$N$126)),ROW(N29))))</f>
        <v>#NUM!</v>
      </c>
      <c r="AE259" s="13" t="e">
        <f t="array" ref="AE259">IF(COUNTA($N$2:$N$126)&lt;ROW(N29),"",INDEX($AE$1:$AE$126,SMALL(IF($N$2:$N$126&lt;&gt;"",ROW($N$2:$N$126)),ROW(N29))))</f>
        <v>#NUM!</v>
      </c>
      <c r="AF259" s="13" t="e">
        <f t="array" ref="AF259">IF(COUNTA($N$2:$N$126)&lt;ROW(N29),"",INDEX($AF$1:$AF$126,SMALL(IF($N$2:$N$126&lt;&gt;"",ROW($N$2:$N$126)),ROW(N29))))</f>
        <v>#NUM!</v>
      </c>
      <c r="AG259" s="13" t="e">
        <f t="array" ref="AG259">IF(COUNTA($N$2:$N$126)&lt;ROW(N29),"",INDEX($AG$1:$AG$126,SMALL(IF($N$2:$N$126&lt;&gt;"",ROW($N$2:$N$126)),ROW(N29))))</f>
        <v>#NUM!</v>
      </c>
      <c r="AH259" s="13" t="e">
        <f t="array" ref="AH259">IF(COUNTA($N$2:$N$126)&lt;ROW(N29),"",INDEX($AH$1:$AH$126,SMALL(IF($N$2:$N$126&lt;&gt;"",ROW($N$2:$N$126)),ROW(N29))))</f>
        <v>#NUM!</v>
      </c>
      <c r="AI259" s="13" t="e">
        <f t="array" ref="AI259">IF(COUNTA($N$2:$N$126)&lt;ROW(N29),"",INDEX($AI$1:$AI$126,SMALL(IF($N$2:$N$126&lt;&gt;"",ROW($N$2:$N$126)),ROW(N29))))</f>
        <v>#NUM!</v>
      </c>
      <c r="AJ259" s="13" t="e">
        <f t="array" ref="AJ259">IF(COUNTA($N$2:$N$126)&lt;ROW(N29),"",INDEX($AJ$1:$AJ$126,SMALL(IF($N$2:$N$126&lt;&gt;"",ROW($N$2:$N$126)),ROW(N29))))</f>
        <v>#NUM!</v>
      </c>
      <c r="AK259" s="13" t="e">
        <f t="array" ref="AK259">IF(COUNTA($N$2:$N$126)&lt;ROW(N29),"",INDEX($AK$1:$AK$126,SMALL(IF($N$2:$N$126&lt;&gt;"",ROW($N$2:$N$126)),ROW(N29))))</f>
        <v>#NUM!</v>
      </c>
      <c r="AL259" s="13" t="e">
        <f t="array" ref="AL259">IF(COUNTA($N$2:$N$126)&lt;ROW(N29),"",INDEX($AL$1:$AL$126,SMALL(IF($N$2:$N$126&lt;&gt;"",ROW($N$2:$N$126)),ROW(N29))))</f>
        <v>#NUM!</v>
      </c>
      <c r="AM259" s="13" t="e">
        <f t="array" ref="AM259">IF(COUNTA($N$2:$N$126)&lt;ROW(N29),"",INDEX($AM$1:$AM$126,SMALL(IF($N$2:$N$126&lt;&gt;"",ROW($N$2:$N$126)),ROW(N29))))</f>
        <v>#NUM!</v>
      </c>
      <c r="AN259" s="13" t="e">
        <f t="array" ref="AN259">IF(COUNTA($N$2:$N$126)&lt;ROW(N29),"",INDEX($AN$1:$AN$126,SMALL(IF($N$2:$N$126&lt;&gt;"",ROW($N$2:$N$126)),ROW(N29))))</f>
        <v>#NUM!</v>
      </c>
      <c r="AO259" s="13" t="e">
        <f t="array" ref="AO259">IF(COUNTA($N$2:$N$126)&lt;ROW(N29),"",INDEX($AO$1:$AO$126,SMALL(IF($N$2:$N$126&lt;&gt;"",ROW($N$2:$N$126)),ROW(N29))))</f>
        <v>#NUM!</v>
      </c>
      <c r="AP259" s="13" t="e">
        <f t="array" ref="AP259">IF(COUNTA($N$2:$N$126)&lt;ROW(N29),"",INDEX($AP$1:$AP$126,SMALL(IF($N$2:$N$126&lt;&gt;"",ROW($N$2:$N$126)),ROW(N29))))</f>
        <v>#NUM!</v>
      </c>
      <c r="AQ259" s="13" t="e">
        <f t="array" ref="AQ259">IF(COUNTA($N$2:$N$126)&lt;ROW(N29),"",INDEX($AQ$1:$AQ$126,SMALL(IF($N$2:$N$126&lt;&gt;"",ROW($N$2:$N$126)),ROW(N29))))</f>
        <v>#NUM!</v>
      </c>
      <c r="AR259" s="13" t="e">
        <f t="array" ref="AR259">IF(COUNTA($N$2:$N$126)&lt;ROW(N29),"",INDEX($AR$1:$AR$126,SMALL(IF($N$2:$N$126&lt;&gt;"",ROW($N$2:$N$126)),ROW(N29))))</f>
        <v>#NUM!</v>
      </c>
      <c r="AS259" s="13" t="e">
        <f t="array" ref="AS259">IF(COUNTA($N$2:$N$126)&lt;ROW(N29),"",INDEX($AS$1:$AS$126,SMALL(IF($N$2:$N$126&lt;&gt;"",ROW($N$2:$N$126)),ROW(N29))))</f>
        <v>#NUM!</v>
      </c>
    </row>
    <row r="260" spans="10:45" ht="12.75" customHeight="1" x14ac:dyDescent="0.15">
      <c r="J260" s="13">
        <v>30</v>
      </c>
      <c r="K260" s="13" t="e">
        <f t="array" ref="K260">IF(COUNTA($N$2:$N$126)&lt;ROW(N30),"",INDEX($K$1:$K$126,SMALL(IF($N$2:$N$126&lt;&gt;"",ROW($N$2:$N$126)),ROW(N30))))</f>
        <v>#NUM!</v>
      </c>
      <c r="L260" s="13" t="e">
        <f t="array" ref="L260">IF(COUNTA($N$2:$N$126)&lt;ROW(N30),"",INDEX($L$1:$L$126,SMALL(IF($N$2:$N$126&lt;&gt;"",ROW($N$2:$N$126)),ROW(N30))))</f>
        <v>#NUM!</v>
      </c>
      <c r="M260" s="13" t="e">
        <f t="array" ref="M260">IF(COUNTA($N$2:$N$126)&lt;ROW(O30),"",INDEX($N$1:$N$126,SMALL(IF($N$2:$N$126&lt;&gt;"",ROW($N$2:$N$126)),ROW(O30))))</f>
        <v>#NUM!</v>
      </c>
      <c r="R260" s="13" t="e">
        <f t="array" ref="R260">IF(COUNTA($N$2:$N$126)&lt;ROW(N30),"",INDEX($R$1:$R$126,SMALL(IF($N$2:$N$126&lt;&gt;"",ROW($N$2:$N$126)),ROW(N30))))</f>
        <v>#NUM!</v>
      </c>
      <c r="S260" s="13" t="e">
        <f t="array" ref="S260">IF(COUNTA($N$2:$N$126)&lt;ROW(U30),"",INDEX($S$1:$S$126,SMALL(IF($N$2:$N$126&lt;&gt;"",ROW($N$2:$N$126)),ROW(U30))))</f>
        <v>#NUM!</v>
      </c>
      <c r="T260" s="13" t="e">
        <f t="array" ref="T260">IF(COUNTA($N$2:$N$126)&lt;ROW(N30),"",INDEX($T$1:$T$126,SMALL(IF($N$2:$N$126&lt;&gt;"",ROW($N$2:$N$126)),ROW(N30))))</f>
        <v>#NUM!</v>
      </c>
      <c r="U260" s="13" t="e">
        <f t="array" ref="U260">IF(COUNTA($N$2:$N$126)&lt;ROW(N30),"",INDEX($U$1:$U$126,SMALL(IF($N$2:$N$126&lt;&gt;"",ROW($N$2:$N$126)),ROW(N30))))</f>
        <v>#NUM!</v>
      </c>
      <c r="V260" s="13" t="e">
        <f t="array" ref="V260">IF(COUNTA($N$2:$N$126)&lt;ROW(N30),"",INDEX($V$1:$V$126,SMALL(IF($N$2:$N$126&lt;&gt;"",ROW($N$2:$N$126)),ROW(N30))))</f>
        <v>#NUM!</v>
      </c>
      <c r="W260" s="13" t="e">
        <f t="array" ref="W260">IF(COUNTA($N$2:$N$126)&lt;ROW(N30),"",INDEX($W$1:$W$126,SMALL(IF($N$2:$N$126&lt;&gt;"",ROW($N$2:$N$126)),ROW(N30))))</f>
        <v>#NUM!</v>
      </c>
      <c r="X260" s="13" t="e">
        <f t="array" ref="X260">IF(COUNTA($N$2:$N$126)&lt;ROW(N30),"",INDEX($X$1:$X$126,SMALL(IF($N$2:$N$126&lt;&gt;"",ROW($N$2:$N$126)),ROW(N30))))</f>
        <v>#NUM!</v>
      </c>
      <c r="Y260" s="13" t="e">
        <f t="array" ref="Y260">IF(COUNTA($N$2:$N$126)&lt;ROW(N30),"",INDEX($Y$1:$Y$126,SMALL(IF($N$2:$N$126&lt;&gt;"",ROW($N$2:$N$126)),ROW(N30))))</f>
        <v>#NUM!</v>
      </c>
      <c r="Z260" s="13" t="e">
        <f t="array" ref="Z260">IF(COUNTA($N$2:$N$126)&lt;ROW(N30),"",INDEX($Z$1:$Z$126,SMALL(IF($N$2:$N$126&lt;&gt;"",ROW($N$2:$N$126)),ROW(N30))))</f>
        <v>#NUM!</v>
      </c>
      <c r="AA260" s="13" t="e">
        <f t="array" ref="AA260">IF(COUNTA($N$2:$N$126)&lt;ROW(N30),"",INDEX($AA$1:$AA$126,SMALL(IF($N$2:$N$126&lt;&gt;"",ROW($N$2:$N$126)),ROW(N30))))</f>
        <v>#NUM!</v>
      </c>
      <c r="AB260" s="13" t="e">
        <f t="array" ref="AB260">IF(COUNTA($N$2:$N$126)&lt;ROW(N30),"",INDEX($AB$1:$AB$126,SMALL(IF($N$2:$N$126&lt;&gt;"",ROW($N$2:$N$126)),ROW(N30))))</f>
        <v>#NUM!</v>
      </c>
      <c r="AC260" s="13" t="e">
        <f t="array" ref="AC260">IF(COUNTA($N$2:$N$126)&lt;ROW(N30),"",INDEX($AC$1:$AC$126,SMALL(IF($N$2:$N$126&lt;&gt;"",ROW($N$2:$N$126)),ROW(N30))))</f>
        <v>#NUM!</v>
      </c>
      <c r="AD260" s="13" t="e">
        <f t="array" ref="AD260">IF(COUNTA($N$2:$N$126)&lt;ROW(N30),"",INDEX($AD$1:$AD$126,SMALL(IF($N$2:$N$126&lt;&gt;"",ROW($N$2:$N$126)),ROW(N30))))</f>
        <v>#NUM!</v>
      </c>
      <c r="AE260" s="13" t="e">
        <f t="array" ref="AE260">IF(COUNTA($N$2:$N$126)&lt;ROW(N30),"",INDEX($AE$1:$AE$126,SMALL(IF($N$2:$N$126&lt;&gt;"",ROW($N$2:$N$126)),ROW(N30))))</f>
        <v>#NUM!</v>
      </c>
      <c r="AF260" s="13" t="e">
        <f t="array" ref="AF260">IF(COUNTA($N$2:$N$126)&lt;ROW(N30),"",INDEX($AF$1:$AF$126,SMALL(IF($N$2:$N$126&lt;&gt;"",ROW($N$2:$N$126)),ROW(N30))))</f>
        <v>#NUM!</v>
      </c>
      <c r="AG260" s="13" t="e">
        <f t="array" ref="AG260">IF(COUNTA($N$2:$N$126)&lt;ROW(N30),"",INDEX($AG$1:$AG$126,SMALL(IF($N$2:$N$126&lt;&gt;"",ROW($N$2:$N$126)),ROW(N30))))</f>
        <v>#NUM!</v>
      </c>
      <c r="AH260" s="13" t="e">
        <f t="array" ref="AH260">IF(COUNTA($N$2:$N$126)&lt;ROW(N30),"",INDEX($AH$1:$AH$126,SMALL(IF($N$2:$N$126&lt;&gt;"",ROW($N$2:$N$126)),ROW(N30))))</f>
        <v>#NUM!</v>
      </c>
      <c r="AI260" s="13" t="e">
        <f t="array" ref="AI260">IF(COUNTA($N$2:$N$126)&lt;ROW(N30),"",INDEX($AI$1:$AI$126,SMALL(IF($N$2:$N$126&lt;&gt;"",ROW($N$2:$N$126)),ROW(N30))))</f>
        <v>#NUM!</v>
      </c>
      <c r="AJ260" s="13" t="e">
        <f t="array" ref="AJ260">IF(COUNTA($N$2:$N$126)&lt;ROW(N30),"",INDEX($AJ$1:$AJ$126,SMALL(IF($N$2:$N$126&lt;&gt;"",ROW($N$2:$N$126)),ROW(N30))))</f>
        <v>#NUM!</v>
      </c>
      <c r="AK260" s="13" t="e">
        <f t="array" ref="AK260">IF(COUNTA($N$2:$N$126)&lt;ROW(N30),"",INDEX($AK$1:$AK$126,SMALL(IF($N$2:$N$126&lt;&gt;"",ROW($N$2:$N$126)),ROW(N30))))</f>
        <v>#NUM!</v>
      </c>
      <c r="AL260" s="13" t="e">
        <f t="array" ref="AL260">IF(COUNTA($N$2:$N$126)&lt;ROW(N30),"",INDEX($AL$1:$AL$126,SMALL(IF($N$2:$N$126&lt;&gt;"",ROW($N$2:$N$126)),ROW(N30))))</f>
        <v>#NUM!</v>
      </c>
      <c r="AM260" s="13" t="e">
        <f t="array" ref="AM260">IF(COUNTA($N$2:$N$126)&lt;ROW(N30),"",INDEX($AM$1:$AM$126,SMALL(IF($N$2:$N$126&lt;&gt;"",ROW($N$2:$N$126)),ROW(N30))))</f>
        <v>#NUM!</v>
      </c>
      <c r="AN260" s="13" t="e">
        <f t="array" ref="AN260">IF(COUNTA($N$2:$N$126)&lt;ROW(N30),"",INDEX($AN$1:$AN$126,SMALL(IF($N$2:$N$126&lt;&gt;"",ROW($N$2:$N$126)),ROW(N30))))</f>
        <v>#NUM!</v>
      </c>
      <c r="AO260" s="13" t="e">
        <f t="array" ref="AO260">IF(COUNTA($N$2:$N$126)&lt;ROW(N30),"",INDEX($AO$1:$AO$126,SMALL(IF($N$2:$N$126&lt;&gt;"",ROW($N$2:$N$126)),ROW(N30))))</f>
        <v>#NUM!</v>
      </c>
      <c r="AP260" s="13" t="e">
        <f t="array" ref="AP260">IF(COUNTA($N$2:$N$126)&lt;ROW(N30),"",INDEX($AP$1:$AP$126,SMALL(IF($N$2:$N$126&lt;&gt;"",ROW($N$2:$N$126)),ROW(N30))))</f>
        <v>#NUM!</v>
      </c>
      <c r="AQ260" s="13" t="e">
        <f t="array" ref="AQ260">IF(COUNTA($N$2:$N$126)&lt;ROW(N30),"",INDEX($AQ$1:$AQ$126,SMALL(IF($N$2:$N$126&lt;&gt;"",ROW($N$2:$N$126)),ROW(N30))))</f>
        <v>#NUM!</v>
      </c>
      <c r="AR260" s="13" t="e">
        <f t="array" ref="AR260">IF(COUNTA($N$2:$N$126)&lt;ROW(N30),"",INDEX($AR$1:$AR$126,SMALL(IF($N$2:$N$126&lt;&gt;"",ROW($N$2:$N$126)),ROW(N30))))</f>
        <v>#NUM!</v>
      </c>
      <c r="AS260" s="13" t="e">
        <f t="array" ref="AS260">IF(COUNTA($N$2:$N$126)&lt;ROW(N30),"",INDEX($AS$1:$AS$126,SMALL(IF($N$2:$N$126&lt;&gt;"",ROW($N$2:$N$126)),ROW(N30))))</f>
        <v>#NUM!</v>
      </c>
    </row>
    <row r="261" spans="10:45" ht="12.75" customHeight="1" x14ac:dyDescent="0.15">
      <c r="J261" s="13">
        <v>31</v>
      </c>
      <c r="K261" s="13" t="e">
        <f t="array" ref="K261">IF(COUNTA($N$2:$N$126)&lt;ROW(N31),"",INDEX($K$1:$K$126,SMALL(IF($N$2:$N$126&lt;&gt;"",ROW($N$2:$N$126)),ROW(N31))))</f>
        <v>#NUM!</v>
      </c>
      <c r="L261" s="13" t="e">
        <f t="array" ref="L261">IF(COUNTA($N$2:$N$126)&lt;ROW(N31),"",INDEX($L$1:$L$126,SMALL(IF($N$2:$N$126&lt;&gt;"",ROW($N$2:$N$126)),ROW(N31))))</f>
        <v>#NUM!</v>
      </c>
      <c r="M261" s="13" t="e">
        <f t="array" ref="M261">IF(COUNTA($N$2:$N$126)&lt;ROW(O31),"",INDEX($N$1:$N$126,SMALL(IF($N$2:$N$126&lt;&gt;"",ROW($N$2:$N$126)),ROW(O31))))</f>
        <v>#NUM!</v>
      </c>
      <c r="R261" s="13" t="e">
        <f t="array" ref="R261">IF(COUNTA($N$2:$N$126)&lt;ROW(N31),"",INDEX($R$1:$R$126,SMALL(IF($N$2:$N$126&lt;&gt;"",ROW($N$2:$N$126)),ROW(N31))))</f>
        <v>#NUM!</v>
      </c>
      <c r="S261" s="13" t="e">
        <f t="array" ref="S261">IF(COUNTA($N$2:$N$126)&lt;ROW(U31),"",INDEX($S$1:$S$126,SMALL(IF($N$2:$N$126&lt;&gt;"",ROW($N$2:$N$126)),ROW(U31))))</f>
        <v>#NUM!</v>
      </c>
      <c r="T261" s="13" t="e">
        <f t="array" ref="T261">IF(COUNTA($N$2:$N$126)&lt;ROW(N31),"",INDEX($T$1:$T$126,SMALL(IF($N$2:$N$126&lt;&gt;"",ROW($N$2:$N$126)),ROW(N31))))</f>
        <v>#NUM!</v>
      </c>
      <c r="U261" s="13" t="e">
        <f t="array" ref="U261">IF(COUNTA($N$2:$N$126)&lt;ROW(N31),"",INDEX($U$1:$U$126,SMALL(IF($N$2:$N$126&lt;&gt;"",ROW($N$2:$N$126)),ROW(N31))))</f>
        <v>#NUM!</v>
      </c>
      <c r="V261" s="13" t="e">
        <f t="array" ref="V261">IF(COUNTA($N$2:$N$126)&lt;ROW(N31),"",INDEX($V$1:$V$126,SMALL(IF($N$2:$N$126&lt;&gt;"",ROW($N$2:$N$126)),ROW(N31))))</f>
        <v>#NUM!</v>
      </c>
      <c r="W261" s="13" t="e">
        <f t="array" ref="W261">IF(COUNTA($N$2:$N$126)&lt;ROW(N31),"",INDEX($W$1:$W$126,SMALL(IF($N$2:$N$126&lt;&gt;"",ROW($N$2:$N$126)),ROW(N31))))</f>
        <v>#NUM!</v>
      </c>
      <c r="X261" s="13" t="e">
        <f t="array" ref="X261">IF(COUNTA($N$2:$N$126)&lt;ROW(N31),"",INDEX($X$1:$X$126,SMALL(IF($N$2:$N$126&lt;&gt;"",ROW($N$2:$N$126)),ROW(N31))))</f>
        <v>#NUM!</v>
      </c>
      <c r="Y261" s="13" t="e">
        <f t="array" ref="Y261">IF(COUNTA($N$2:$N$126)&lt;ROW(N31),"",INDEX($Y$1:$Y$126,SMALL(IF($N$2:$N$126&lt;&gt;"",ROW($N$2:$N$126)),ROW(N31))))</f>
        <v>#NUM!</v>
      </c>
      <c r="Z261" s="13" t="e">
        <f t="array" ref="Z261">IF(COUNTA($N$2:$N$126)&lt;ROW(N31),"",INDEX($Z$1:$Z$126,SMALL(IF($N$2:$N$126&lt;&gt;"",ROW($N$2:$N$126)),ROW(N31))))</f>
        <v>#NUM!</v>
      </c>
      <c r="AA261" s="13" t="e">
        <f t="array" ref="AA261">IF(COUNTA($N$2:$N$126)&lt;ROW(N31),"",INDEX($AA$1:$AA$126,SMALL(IF($N$2:$N$126&lt;&gt;"",ROW($N$2:$N$126)),ROW(N31))))</f>
        <v>#NUM!</v>
      </c>
      <c r="AB261" s="13" t="e">
        <f t="array" ref="AB261">IF(COUNTA($N$2:$N$126)&lt;ROW(N31),"",INDEX($AB$1:$AB$126,SMALL(IF($N$2:$N$126&lt;&gt;"",ROW($N$2:$N$126)),ROW(N31))))</f>
        <v>#NUM!</v>
      </c>
      <c r="AC261" s="13" t="e">
        <f t="array" ref="AC261">IF(COUNTA($N$2:$N$126)&lt;ROW(N31),"",INDEX($AC$1:$AC$126,SMALL(IF($N$2:$N$126&lt;&gt;"",ROW($N$2:$N$126)),ROW(N31))))</f>
        <v>#NUM!</v>
      </c>
      <c r="AD261" s="13" t="e">
        <f t="array" ref="AD261">IF(COUNTA($N$2:$N$126)&lt;ROW(N31),"",INDEX($AD$1:$AD$126,SMALL(IF($N$2:$N$126&lt;&gt;"",ROW($N$2:$N$126)),ROW(N31))))</f>
        <v>#NUM!</v>
      </c>
      <c r="AE261" s="13" t="e">
        <f t="array" ref="AE261">IF(COUNTA($N$2:$N$126)&lt;ROW(N31),"",INDEX($AE$1:$AE$126,SMALL(IF($N$2:$N$126&lt;&gt;"",ROW($N$2:$N$126)),ROW(N31))))</f>
        <v>#NUM!</v>
      </c>
      <c r="AF261" s="13" t="e">
        <f t="array" ref="AF261">IF(COUNTA($N$2:$N$126)&lt;ROW(N31),"",INDEX($AF$1:$AF$126,SMALL(IF($N$2:$N$126&lt;&gt;"",ROW($N$2:$N$126)),ROW(N31))))</f>
        <v>#NUM!</v>
      </c>
      <c r="AG261" s="13" t="e">
        <f t="array" ref="AG261">IF(COUNTA($N$2:$N$126)&lt;ROW(N31),"",INDEX($AG$1:$AG$126,SMALL(IF($N$2:$N$126&lt;&gt;"",ROW($N$2:$N$126)),ROW(N31))))</f>
        <v>#NUM!</v>
      </c>
      <c r="AH261" s="13" t="e">
        <f t="array" ref="AH261">IF(COUNTA($N$2:$N$126)&lt;ROW(N31),"",INDEX($AH$1:$AH$126,SMALL(IF($N$2:$N$126&lt;&gt;"",ROW($N$2:$N$126)),ROW(N31))))</f>
        <v>#NUM!</v>
      </c>
      <c r="AI261" s="13" t="e">
        <f t="array" ref="AI261">IF(COUNTA($N$2:$N$126)&lt;ROW(N31),"",INDEX($AI$1:$AI$126,SMALL(IF($N$2:$N$126&lt;&gt;"",ROW($N$2:$N$126)),ROW(N31))))</f>
        <v>#NUM!</v>
      </c>
      <c r="AJ261" s="13" t="e">
        <f t="array" ref="AJ261">IF(COUNTA($N$2:$N$126)&lt;ROW(N31),"",INDEX($AJ$1:$AJ$126,SMALL(IF($N$2:$N$126&lt;&gt;"",ROW($N$2:$N$126)),ROW(N31))))</f>
        <v>#NUM!</v>
      </c>
      <c r="AK261" s="13" t="e">
        <f t="array" ref="AK261">IF(COUNTA($N$2:$N$126)&lt;ROW(N31),"",INDEX($AK$1:$AK$126,SMALL(IF($N$2:$N$126&lt;&gt;"",ROW($N$2:$N$126)),ROW(N31))))</f>
        <v>#NUM!</v>
      </c>
      <c r="AL261" s="13" t="e">
        <f t="array" ref="AL261">IF(COUNTA($N$2:$N$126)&lt;ROW(N31),"",INDEX($AL$1:$AL$126,SMALL(IF($N$2:$N$126&lt;&gt;"",ROW($N$2:$N$126)),ROW(N31))))</f>
        <v>#NUM!</v>
      </c>
      <c r="AM261" s="13" t="e">
        <f t="array" ref="AM261">IF(COUNTA($N$2:$N$126)&lt;ROW(N31),"",INDEX($AM$1:$AM$126,SMALL(IF($N$2:$N$126&lt;&gt;"",ROW($N$2:$N$126)),ROW(N31))))</f>
        <v>#NUM!</v>
      </c>
      <c r="AN261" s="13" t="e">
        <f t="array" ref="AN261">IF(COUNTA($N$2:$N$126)&lt;ROW(N31),"",INDEX($AN$1:$AN$126,SMALL(IF($N$2:$N$126&lt;&gt;"",ROW($N$2:$N$126)),ROW(N31))))</f>
        <v>#NUM!</v>
      </c>
      <c r="AO261" s="13" t="e">
        <f t="array" ref="AO261">IF(COUNTA($N$2:$N$126)&lt;ROW(N31),"",INDEX($AO$1:$AO$126,SMALL(IF($N$2:$N$126&lt;&gt;"",ROW($N$2:$N$126)),ROW(N31))))</f>
        <v>#NUM!</v>
      </c>
      <c r="AP261" s="13" t="e">
        <f t="array" ref="AP261">IF(COUNTA($N$2:$N$126)&lt;ROW(N31),"",INDEX($AP$1:$AP$126,SMALL(IF($N$2:$N$126&lt;&gt;"",ROW($N$2:$N$126)),ROW(N31))))</f>
        <v>#NUM!</v>
      </c>
      <c r="AQ261" s="13" t="e">
        <f t="array" ref="AQ261">IF(COUNTA($N$2:$N$126)&lt;ROW(N31),"",INDEX($AQ$1:$AQ$126,SMALL(IF($N$2:$N$126&lt;&gt;"",ROW($N$2:$N$126)),ROW(N31))))</f>
        <v>#NUM!</v>
      </c>
      <c r="AR261" s="13" t="e">
        <f t="array" ref="AR261">IF(COUNTA($N$2:$N$126)&lt;ROW(N31),"",INDEX($AR$1:$AR$126,SMALL(IF($N$2:$N$126&lt;&gt;"",ROW($N$2:$N$126)),ROW(N31))))</f>
        <v>#NUM!</v>
      </c>
      <c r="AS261" s="13" t="e">
        <f t="array" ref="AS261">IF(COUNTA($N$2:$N$126)&lt;ROW(N31),"",INDEX($AS$1:$AS$126,SMALL(IF($N$2:$N$126&lt;&gt;"",ROW($N$2:$N$126)),ROW(N31))))</f>
        <v>#NUM!</v>
      </c>
    </row>
    <row r="262" spans="10:45" ht="12.75" customHeight="1" x14ac:dyDescent="0.15">
      <c r="J262" s="13">
        <v>32</v>
      </c>
      <c r="K262" s="13" t="e">
        <f t="array" ref="K262">IF(COUNTA($N$2:$N$126)&lt;ROW(N32),"",INDEX($K$1:$K$126,SMALL(IF($N$2:$N$126&lt;&gt;"",ROW($N$2:$N$126)),ROW(N32))))</f>
        <v>#NUM!</v>
      </c>
      <c r="L262" s="13" t="e">
        <f t="array" ref="L262">IF(COUNTA($N$2:$N$126)&lt;ROW(N32),"",INDEX($L$1:$L$126,SMALL(IF($N$2:$N$126&lt;&gt;"",ROW($N$2:$N$126)),ROW(N32))))</f>
        <v>#NUM!</v>
      </c>
      <c r="M262" s="13" t="e">
        <f t="array" ref="M262">IF(COUNTA($N$2:$N$126)&lt;ROW(O32),"",INDEX($N$1:$N$126,SMALL(IF($N$2:$N$126&lt;&gt;"",ROW($N$2:$N$126)),ROW(O32))))</f>
        <v>#NUM!</v>
      </c>
      <c r="R262" s="13" t="e">
        <f t="array" ref="R262">IF(COUNTA($N$2:$N$126)&lt;ROW(N32),"",INDEX($R$1:$R$126,SMALL(IF($N$2:$N$126&lt;&gt;"",ROW($N$2:$N$126)),ROW(N32))))</f>
        <v>#NUM!</v>
      </c>
      <c r="S262" s="13" t="e">
        <f t="array" ref="S262">IF(COUNTA($N$2:$N$126)&lt;ROW(U32),"",INDEX($S$1:$S$126,SMALL(IF($N$2:$N$126&lt;&gt;"",ROW($N$2:$N$126)),ROW(U32))))</f>
        <v>#NUM!</v>
      </c>
      <c r="T262" s="13" t="e">
        <f t="array" ref="T262">IF(COUNTA($N$2:$N$126)&lt;ROW(N32),"",INDEX($T$1:$T$126,SMALL(IF($N$2:$N$126&lt;&gt;"",ROW($N$2:$N$126)),ROW(N32))))</f>
        <v>#NUM!</v>
      </c>
      <c r="U262" s="13" t="e">
        <f t="array" ref="U262">IF(COUNTA($N$2:$N$126)&lt;ROW(N32),"",INDEX($U$1:$U$126,SMALL(IF($N$2:$N$126&lt;&gt;"",ROW($N$2:$N$126)),ROW(N32))))</f>
        <v>#NUM!</v>
      </c>
      <c r="V262" s="13" t="e">
        <f t="array" ref="V262">IF(COUNTA($N$2:$N$126)&lt;ROW(N32),"",INDEX($V$1:$V$126,SMALL(IF($N$2:$N$126&lt;&gt;"",ROW($N$2:$N$126)),ROW(N32))))</f>
        <v>#NUM!</v>
      </c>
      <c r="W262" s="13" t="e">
        <f t="array" ref="W262">IF(COUNTA($N$2:$N$126)&lt;ROW(N32),"",INDEX($W$1:$W$126,SMALL(IF($N$2:$N$126&lt;&gt;"",ROW($N$2:$N$126)),ROW(N32))))</f>
        <v>#NUM!</v>
      </c>
      <c r="X262" s="13" t="e">
        <f t="array" ref="X262">IF(COUNTA($N$2:$N$126)&lt;ROW(N32),"",INDEX($X$1:$X$126,SMALL(IF($N$2:$N$126&lt;&gt;"",ROW($N$2:$N$126)),ROW(N32))))</f>
        <v>#NUM!</v>
      </c>
      <c r="Y262" s="13" t="e">
        <f t="array" ref="Y262">IF(COUNTA($N$2:$N$126)&lt;ROW(N32),"",INDEX($Y$1:$Y$126,SMALL(IF($N$2:$N$126&lt;&gt;"",ROW($N$2:$N$126)),ROW(N32))))</f>
        <v>#NUM!</v>
      </c>
      <c r="Z262" s="13" t="e">
        <f t="array" ref="Z262">IF(COUNTA($N$2:$N$126)&lt;ROW(N32),"",INDEX($Z$1:$Z$126,SMALL(IF($N$2:$N$126&lt;&gt;"",ROW($N$2:$N$126)),ROW(N32))))</f>
        <v>#NUM!</v>
      </c>
      <c r="AA262" s="13" t="e">
        <f t="array" ref="AA262">IF(COUNTA($N$2:$N$126)&lt;ROW(N32),"",INDEX($AA$1:$AA$126,SMALL(IF($N$2:$N$126&lt;&gt;"",ROW($N$2:$N$126)),ROW(N32))))</f>
        <v>#NUM!</v>
      </c>
      <c r="AB262" s="13" t="e">
        <f t="array" ref="AB262">IF(COUNTA($N$2:$N$126)&lt;ROW(N32),"",INDEX($AB$1:$AB$126,SMALL(IF($N$2:$N$126&lt;&gt;"",ROW($N$2:$N$126)),ROW(N32))))</f>
        <v>#NUM!</v>
      </c>
      <c r="AC262" s="13" t="e">
        <f t="array" ref="AC262">IF(COUNTA($N$2:$N$126)&lt;ROW(N32),"",INDEX($AC$1:$AC$126,SMALL(IF($N$2:$N$126&lt;&gt;"",ROW($N$2:$N$126)),ROW(N32))))</f>
        <v>#NUM!</v>
      </c>
      <c r="AD262" s="13" t="e">
        <f t="array" ref="AD262">IF(COUNTA($N$2:$N$126)&lt;ROW(N32),"",INDEX($AD$1:$AD$126,SMALL(IF($N$2:$N$126&lt;&gt;"",ROW($N$2:$N$126)),ROW(N32))))</f>
        <v>#NUM!</v>
      </c>
      <c r="AE262" s="13" t="e">
        <f t="array" ref="AE262">IF(COUNTA($N$2:$N$126)&lt;ROW(N32),"",INDEX($AE$1:$AE$126,SMALL(IF($N$2:$N$126&lt;&gt;"",ROW($N$2:$N$126)),ROW(N32))))</f>
        <v>#NUM!</v>
      </c>
      <c r="AF262" s="13" t="e">
        <f t="array" ref="AF262">IF(COUNTA($N$2:$N$126)&lt;ROW(N32),"",INDEX($AF$1:$AF$126,SMALL(IF($N$2:$N$126&lt;&gt;"",ROW($N$2:$N$126)),ROW(N32))))</f>
        <v>#NUM!</v>
      </c>
      <c r="AG262" s="13" t="e">
        <f t="array" ref="AG262">IF(COUNTA($N$2:$N$126)&lt;ROW(N32),"",INDEX($AG$1:$AG$126,SMALL(IF($N$2:$N$126&lt;&gt;"",ROW($N$2:$N$126)),ROW(N32))))</f>
        <v>#NUM!</v>
      </c>
      <c r="AH262" s="13" t="e">
        <f t="array" ref="AH262">IF(COUNTA($N$2:$N$126)&lt;ROW(N32),"",INDEX($AH$1:$AH$126,SMALL(IF($N$2:$N$126&lt;&gt;"",ROW($N$2:$N$126)),ROW(N32))))</f>
        <v>#NUM!</v>
      </c>
      <c r="AI262" s="13" t="e">
        <f t="array" ref="AI262">IF(COUNTA($N$2:$N$126)&lt;ROW(N32),"",INDEX($AI$1:$AI$126,SMALL(IF($N$2:$N$126&lt;&gt;"",ROW($N$2:$N$126)),ROW(N32))))</f>
        <v>#NUM!</v>
      </c>
      <c r="AJ262" s="13" t="e">
        <f t="array" ref="AJ262">IF(COUNTA($N$2:$N$126)&lt;ROW(N32),"",INDEX($AJ$1:$AJ$126,SMALL(IF($N$2:$N$126&lt;&gt;"",ROW($N$2:$N$126)),ROW(N32))))</f>
        <v>#NUM!</v>
      </c>
      <c r="AK262" s="13" t="e">
        <f t="array" ref="AK262">IF(COUNTA($N$2:$N$126)&lt;ROW(N32),"",INDEX($AK$1:$AK$126,SMALL(IF($N$2:$N$126&lt;&gt;"",ROW($N$2:$N$126)),ROW(N32))))</f>
        <v>#NUM!</v>
      </c>
      <c r="AL262" s="13" t="e">
        <f t="array" ref="AL262">IF(COUNTA($N$2:$N$126)&lt;ROW(N32),"",INDEX($AL$1:$AL$126,SMALL(IF($N$2:$N$126&lt;&gt;"",ROW($N$2:$N$126)),ROW(N32))))</f>
        <v>#NUM!</v>
      </c>
      <c r="AM262" s="13" t="e">
        <f t="array" ref="AM262">IF(COUNTA($N$2:$N$126)&lt;ROW(N32),"",INDEX($AM$1:$AM$126,SMALL(IF($N$2:$N$126&lt;&gt;"",ROW($N$2:$N$126)),ROW(N32))))</f>
        <v>#NUM!</v>
      </c>
      <c r="AN262" s="13" t="e">
        <f t="array" ref="AN262">IF(COUNTA($N$2:$N$126)&lt;ROW(N32),"",INDEX($AN$1:$AN$126,SMALL(IF($N$2:$N$126&lt;&gt;"",ROW($N$2:$N$126)),ROW(N32))))</f>
        <v>#NUM!</v>
      </c>
      <c r="AO262" s="13" t="e">
        <f t="array" ref="AO262">IF(COUNTA($N$2:$N$126)&lt;ROW(N32),"",INDEX($AO$1:$AO$126,SMALL(IF($N$2:$N$126&lt;&gt;"",ROW($N$2:$N$126)),ROW(N32))))</f>
        <v>#NUM!</v>
      </c>
      <c r="AP262" s="13" t="e">
        <f t="array" ref="AP262">IF(COUNTA($N$2:$N$126)&lt;ROW(N32),"",INDEX($AP$1:$AP$126,SMALL(IF($N$2:$N$126&lt;&gt;"",ROW($N$2:$N$126)),ROW(N32))))</f>
        <v>#NUM!</v>
      </c>
      <c r="AQ262" s="13" t="e">
        <f t="array" ref="AQ262">IF(COUNTA($N$2:$N$126)&lt;ROW(N32),"",INDEX($AQ$1:$AQ$126,SMALL(IF($N$2:$N$126&lt;&gt;"",ROW($N$2:$N$126)),ROW(N32))))</f>
        <v>#NUM!</v>
      </c>
      <c r="AR262" s="13" t="e">
        <f t="array" ref="AR262">IF(COUNTA($N$2:$N$126)&lt;ROW(N32),"",INDEX($AR$1:$AR$126,SMALL(IF($N$2:$N$126&lt;&gt;"",ROW($N$2:$N$126)),ROW(N32))))</f>
        <v>#NUM!</v>
      </c>
      <c r="AS262" s="13" t="e">
        <f t="array" ref="AS262">IF(COUNTA($N$2:$N$126)&lt;ROW(N32),"",INDEX($AS$1:$AS$126,SMALL(IF($N$2:$N$126&lt;&gt;"",ROW($N$2:$N$126)),ROW(N32))))</f>
        <v>#NUM!</v>
      </c>
    </row>
    <row r="263" spans="10:45" ht="12.75" customHeight="1" x14ac:dyDescent="0.15">
      <c r="J263" s="13">
        <v>33</v>
      </c>
      <c r="K263" s="13" t="e">
        <f t="array" ref="K263">IF(COUNTA($N$2:$N$126)&lt;ROW(N33),"",INDEX($K$1:$K$126,SMALL(IF($N$2:$N$126&lt;&gt;"",ROW($N$2:$N$126)),ROW(N33))))</f>
        <v>#NUM!</v>
      </c>
      <c r="L263" s="13" t="e">
        <f t="array" ref="L263">IF(COUNTA($N$2:$N$126)&lt;ROW(N33),"",INDEX($L$1:$L$126,SMALL(IF($N$2:$N$126&lt;&gt;"",ROW($N$2:$N$126)),ROW(N33))))</f>
        <v>#NUM!</v>
      </c>
      <c r="M263" s="13" t="e">
        <f t="array" ref="M263">IF(COUNTA($N$2:$N$126)&lt;ROW(O33),"",INDEX($N$1:$N$126,SMALL(IF($N$2:$N$126&lt;&gt;"",ROW($N$2:$N$126)),ROW(O33))))</f>
        <v>#NUM!</v>
      </c>
      <c r="R263" s="13" t="e">
        <f t="array" ref="R263">IF(COUNTA($N$2:$N$126)&lt;ROW(N33),"",INDEX($R$1:$R$126,SMALL(IF($N$2:$N$126&lt;&gt;"",ROW($N$2:$N$126)),ROW(N33))))</f>
        <v>#NUM!</v>
      </c>
      <c r="S263" s="13" t="e">
        <f t="array" ref="S263">IF(COUNTA($N$2:$N$126)&lt;ROW(U33),"",INDEX($S$1:$S$126,SMALL(IF($N$2:$N$126&lt;&gt;"",ROW($N$2:$N$126)),ROW(U33))))</f>
        <v>#NUM!</v>
      </c>
      <c r="T263" s="13" t="e">
        <f t="array" ref="T263">IF(COUNTA($N$2:$N$126)&lt;ROW(N33),"",INDEX($T$1:$T$126,SMALL(IF($N$2:$N$126&lt;&gt;"",ROW($N$2:$N$126)),ROW(N33))))</f>
        <v>#NUM!</v>
      </c>
      <c r="U263" s="13" t="e">
        <f t="array" ref="U263">IF(COUNTA($N$2:$N$126)&lt;ROW(N33),"",INDEX($U$1:$U$126,SMALL(IF($N$2:$N$126&lt;&gt;"",ROW($N$2:$N$126)),ROW(N33))))</f>
        <v>#NUM!</v>
      </c>
      <c r="V263" s="13" t="e">
        <f t="array" ref="V263">IF(COUNTA($N$2:$N$126)&lt;ROW(N33),"",INDEX($V$1:$V$126,SMALL(IF($N$2:$N$126&lt;&gt;"",ROW($N$2:$N$126)),ROW(N33))))</f>
        <v>#NUM!</v>
      </c>
      <c r="W263" s="13" t="e">
        <f t="array" ref="W263">IF(COUNTA($N$2:$N$126)&lt;ROW(N33),"",INDEX($W$1:$W$126,SMALL(IF($N$2:$N$126&lt;&gt;"",ROW($N$2:$N$126)),ROW(N33))))</f>
        <v>#NUM!</v>
      </c>
      <c r="X263" s="13" t="e">
        <f t="array" ref="X263">IF(COUNTA($N$2:$N$126)&lt;ROW(N33),"",INDEX($X$1:$X$126,SMALL(IF($N$2:$N$126&lt;&gt;"",ROW($N$2:$N$126)),ROW(N33))))</f>
        <v>#NUM!</v>
      </c>
      <c r="Y263" s="13" t="e">
        <f t="array" ref="Y263">IF(COUNTA($N$2:$N$126)&lt;ROW(N33),"",INDEX($Y$1:$Y$126,SMALL(IF($N$2:$N$126&lt;&gt;"",ROW($N$2:$N$126)),ROW(N33))))</f>
        <v>#NUM!</v>
      </c>
      <c r="Z263" s="13" t="e">
        <f t="array" ref="Z263">IF(COUNTA($N$2:$N$126)&lt;ROW(N33),"",INDEX($Z$1:$Z$126,SMALL(IF($N$2:$N$126&lt;&gt;"",ROW($N$2:$N$126)),ROW(N33))))</f>
        <v>#NUM!</v>
      </c>
      <c r="AA263" s="13" t="e">
        <f t="array" ref="AA263">IF(COUNTA($N$2:$N$126)&lt;ROW(N33),"",INDEX($AA$1:$AA$126,SMALL(IF($N$2:$N$126&lt;&gt;"",ROW($N$2:$N$126)),ROW(N33))))</f>
        <v>#NUM!</v>
      </c>
      <c r="AB263" s="13" t="e">
        <f t="array" ref="AB263">IF(COUNTA($N$2:$N$126)&lt;ROW(N33),"",INDEX($AB$1:$AB$126,SMALL(IF($N$2:$N$126&lt;&gt;"",ROW($N$2:$N$126)),ROW(N33))))</f>
        <v>#NUM!</v>
      </c>
      <c r="AC263" s="13" t="e">
        <f t="array" ref="AC263">IF(COUNTA($N$2:$N$126)&lt;ROW(N33),"",INDEX($AC$1:$AC$126,SMALL(IF($N$2:$N$126&lt;&gt;"",ROW($N$2:$N$126)),ROW(N33))))</f>
        <v>#NUM!</v>
      </c>
      <c r="AD263" s="13" t="e">
        <f t="array" ref="AD263">IF(COUNTA($N$2:$N$126)&lt;ROW(N33),"",INDEX($AD$1:$AD$126,SMALL(IF($N$2:$N$126&lt;&gt;"",ROW($N$2:$N$126)),ROW(N33))))</f>
        <v>#NUM!</v>
      </c>
      <c r="AE263" s="13" t="e">
        <f t="array" ref="AE263">IF(COUNTA($N$2:$N$126)&lt;ROW(N33),"",INDEX($AE$1:$AE$126,SMALL(IF($N$2:$N$126&lt;&gt;"",ROW($N$2:$N$126)),ROW(N33))))</f>
        <v>#NUM!</v>
      </c>
      <c r="AF263" s="13" t="e">
        <f t="array" ref="AF263">IF(COUNTA($N$2:$N$126)&lt;ROW(N33),"",INDEX($AF$1:$AF$126,SMALL(IF($N$2:$N$126&lt;&gt;"",ROW($N$2:$N$126)),ROW(N33))))</f>
        <v>#NUM!</v>
      </c>
      <c r="AG263" s="13" t="e">
        <f t="array" ref="AG263">IF(COUNTA($N$2:$N$126)&lt;ROW(N33),"",INDEX($AG$1:$AG$126,SMALL(IF($N$2:$N$126&lt;&gt;"",ROW($N$2:$N$126)),ROW(N33))))</f>
        <v>#NUM!</v>
      </c>
      <c r="AH263" s="13" t="e">
        <f t="array" ref="AH263">IF(COUNTA($N$2:$N$126)&lt;ROW(N33),"",INDEX($AH$1:$AH$126,SMALL(IF($N$2:$N$126&lt;&gt;"",ROW($N$2:$N$126)),ROW(N33))))</f>
        <v>#NUM!</v>
      </c>
      <c r="AI263" s="13" t="e">
        <f t="array" ref="AI263">IF(COUNTA($N$2:$N$126)&lt;ROW(N33),"",INDEX($AI$1:$AI$126,SMALL(IF($N$2:$N$126&lt;&gt;"",ROW($N$2:$N$126)),ROW(N33))))</f>
        <v>#NUM!</v>
      </c>
      <c r="AJ263" s="13" t="e">
        <f t="array" ref="AJ263">IF(COUNTA($N$2:$N$126)&lt;ROW(N33),"",INDEX($AJ$1:$AJ$126,SMALL(IF($N$2:$N$126&lt;&gt;"",ROW($N$2:$N$126)),ROW(N33))))</f>
        <v>#NUM!</v>
      </c>
      <c r="AK263" s="13" t="e">
        <f t="array" ref="AK263">IF(COUNTA($N$2:$N$126)&lt;ROW(N33),"",INDEX($AK$1:$AK$126,SMALL(IF($N$2:$N$126&lt;&gt;"",ROW($N$2:$N$126)),ROW(N33))))</f>
        <v>#NUM!</v>
      </c>
      <c r="AL263" s="13" t="e">
        <f t="array" ref="AL263">IF(COUNTA($N$2:$N$126)&lt;ROW(N33),"",INDEX($AL$1:$AL$126,SMALL(IF($N$2:$N$126&lt;&gt;"",ROW($N$2:$N$126)),ROW(N33))))</f>
        <v>#NUM!</v>
      </c>
      <c r="AM263" s="13" t="e">
        <f t="array" ref="AM263">IF(COUNTA($N$2:$N$126)&lt;ROW(N33),"",INDEX($AM$1:$AM$126,SMALL(IF($N$2:$N$126&lt;&gt;"",ROW($N$2:$N$126)),ROW(N33))))</f>
        <v>#NUM!</v>
      </c>
      <c r="AN263" s="13" t="e">
        <f t="array" ref="AN263">IF(COUNTA($N$2:$N$126)&lt;ROW(N33),"",INDEX($AN$1:$AN$126,SMALL(IF($N$2:$N$126&lt;&gt;"",ROW($N$2:$N$126)),ROW(N33))))</f>
        <v>#NUM!</v>
      </c>
      <c r="AO263" s="13" t="e">
        <f t="array" ref="AO263">IF(COUNTA($N$2:$N$126)&lt;ROW(N33),"",INDEX($AO$1:$AO$126,SMALL(IF($N$2:$N$126&lt;&gt;"",ROW($N$2:$N$126)),ROW(N33))))</f>
        <v>#NUM!</v>
      </c>
      <c r="AP263" s="13" t="e">
        <f t="array" ref="AP263">IF(COUNTA($N$2:$N$126)&lt;ROW(N33),"",INDEX($AP$1:$AP$126,SMALL(IF($N$2:$N$126&lt;&gt;"",ROW($N$2:$N$126)),ROW(N33))))</f>
        <v>#NUM!</v>
      </c>
      <c r="AQ263" s="13" t="e">
        <f t="array" ref="AQ263">IF(COUNTA($N$2:$N$126)&lt;ROW(N33),"",INDEX($AQ$1:$AQ$126,SMALL(IF($N$2:$N$126&lt;&gt;"",ROW($N$2:$N$126)),ROW(N33))))</f>
        <v>#NUM!</v>
      </c>
      <c r="AR263" s="13" t="e">
        <f t="array" ref="AR263">IF(COUNTA($N$2:$N$126)&lt;ROW(N33),"",INDEX($AR$1:$AR$126,SMALL(IF($N$2:$N$126&lt;&gt;"",ROW($N$2:$N$126)),ROW(N33))))</f>
        <v>#NUM!</v>
      </c>
      <c r="AS263" s="13" t="e">
        <f t="array" ref="AS263">IF(COUNTA($N$2:$N$126)&lt;ROW(N33),"",INDEX($AS$1:$AS$126,SMALL(IF($N$2:$N$126&lt;&gt;"",ROW($N$2:$N$126)),ROW(N33))))</f>
        <v>#NUM!</v>
      </c>
    </row>
    <row r="264" spans="10:45" ht="12.75" customHeight="1" x14ac:dyDescent="0.15">
      <c r="J264" s="13">
        <v>34</v>
      </c>
      <c r="K264" s="13" t="e">
        <f t="array" ref="K264">IF(COUNTA($N$2:$N$126)&lt;ROW(N34),"",INDEX($K$1:$K$126,SMALL(IF($N$2:$N$126&lt;&gt;"",ROW($N$2:$N$126)),ROW(N34))))</f>
        <v>#NUM!</v>
      </c>
      <c r="L264" s="13" t="e">
        <f t="array" ref="L264">IF(COUNTA($N$2:$N$126)&lt;ROW(N34),"",INDEX($L$1:$L$126,SMALL(IF($N$2:$N$126&lt;&gt;"",ROW($N$2:$N$126)),ROW(N34))))</f>
        <v>#NUM!</v>
      </c>
      <c r="M264" s="13" t="e">
        <f t="array" ref="M264">IF(COUNTA($N$2:$N$126)&lt;ROW(O34),"",INDEX($N$1:$N$126,SMALL(IF($N$2:$N$126&lt;&gt;"",ROW($N$2:$N$126)),ROW(O34))))</f>
        <v>#NUM!</v>
      </c>
      <c r="R264" s="13" t="e">
        <f t="array" ref="R264">IF(COUNTA($N$2:$N$126)&lt;ROW(N34),"",INDEX($R$1:$R$126,SMALL(IF($N$2:$N$126&lt;&gt;"",ROW($N$2:$N$126)),ROW(N34))))</f>
        <v>#NUM!</v>
      </c>
      <c r="S264" s="13" t="e">
        <f t="array" ref="S264">IF(COUNTA($N$2:$N$126)&lt;ROW(U34),"",INDEX($S$1:$S$126,SMALL(IF($N$2:$N$126&lt;&gt;"",ROW($N$2:$N$126)),ROW(U34))))</f>
        <v>#NUM!</v>
      </c>
      <c r="T264" s="13" t="e">
        <f t="array" ref="T264">IF(COUNTA($N$2:$N$126)&lt;ROW(N34),"",INDEX($T$1:$T$126,SMALL(IF($N$2:$N$126&lt;&gt;"",ROW($N$2:$N$126)),ROW(N34))))</f>
        <v>#NUM!</v>
      </c>
      <c r="U264" s="13" t="e">
        <f t="array" ref="U264">IF(COUNTA($N$2:$N$126)&lt;ROW(N34),"",INDEX($U$1:$U$126,SMALL(IF($N$2:$N$126&lt;&gt;"",ROW($N$2:$N$126)),ROW(N34))))</f>
        <v>#NUM!</v>
      </c>
      <c r="V264" s="13" t="e">
        <f t="array" ref="V264">IF(COUNTA($N$2:$N$126)&lt;ROW(N34),"",INDEX($V$1:$V$126,SMALL(IF($N$2:$N$126&lt;&gt;"",ROW($N$2:$N$126)),ROW(N34))))</f>
        <v>#NUM!</v>
      </c>
      <c r="W264" s="13" t="e">
        <f t="array" ref="W264">IF(COUNTA($N$2:$N$126)&lt;ROW(N34),"",INDEX($W$1:$W$126,SMALL(IF($N$2:$N$126&lt;&gt;"",ROW($N$2:$N$126)),ROW(N34))))</f>
        <v>#NUM!</v>
      </c>
      <c r="X264" s="13" t="e">
        <f t="array" ref="X264">IF(COUNTA($N$2:$N$126)&lt;ROW(N34),"",INDEX($X$1:$X$126,SMALL(IF($N$2:$N$126&lt;&gt;"",ROW($N$2:$N$126)),ROW(N34))))</f>
        <v>#NUM!</v>
      </c>
      <c r="Y264" s="13" t="e">
        <f t="array" ref="Y264">IF(COUNTA($N$2:$N$126)&lt;ROW(N34),"",INDEX($Y$1:$Y$126,SMALL(IF($N$2:$N$126&lt;&gt;"",ROW($N$2:$N$126)),ROW(N34))))</f>
        <v>#NUM!</v>
      </c>
      <c r="Z264" s="13" t="e">
        <f t="array" ref="Z264">IF(COUNTA($N$2:$N$126)&lt;ROW(N34),"",INDEX($Z$1:$Z$126,SMALL(IF($N$2:$N$126&lt;&gt;"",ROW($N$2:$N$126)),ROW(N34))))</f>
        <v>#NUM!</v>
      </c>
      <c r="AA264" s="13" t="e">
        <f t="array" ref="AA264">IF(COUNTA($N$2:$N$126)&lt;ROW(N34),"",INDEX($AA$1:$AA$126,SMALL(IF($N$2:$N$126&lt;&gt;"",ROW($N$2:$N$126)),ROW(N34))))</f>
        <v>#NUM!</v>
      </c>
      <c r="AB264" s="13" t="e">
        <f t="array" ref="AB264">IF(COUNTA($N$2:$N$126)&lt;ROW(N34),"",INDEX($AB$1:$AB$126,SMALL(IF($N$2:$N$126&lt;&gt;"",ROW($N$2:$N$126)),ROW(N34))))</f>
        <v>#NUM!</v>
      </c>
      <c r="AC264" s="13" t="e">
        <f t="array" ref="AC264">IF(COUNTA($N$2:$N$126)&lt;ROW(N34),"",INDEX($AC$1:$AC$126,SMALL(IF($N$2:$N$126&lt;&gt;"",ROW($N$2:$N$126)),ROW(N34))))</f>
        <v>#NUM!</v>
      </c>
      <c r="AD264" s="13" t="e">
        <f t="array" ref="AD264">IF(COUNTA($N$2:$N$126)&lt;ROW(N34),"",INDEX($AD$1:$AD$126,SMALL(IF($N$2:$N$126&lt;&gt;"",ROW($N$2:$N$126)),ROW(N34))))</f>
        <v>#NUM!</v>
      </c>
      <c r="AE264" s="13" t="e">
        <f t="array" ref="AE264">IF(COUNTA($N$2:$N$126)&lt;ROW(N34),"",INDEX($AE$1:$AE$126,SMALL(IF($N$2:$N$126&lt;&gt;"",ROW($N$2:$N$126)),ROW(N34))))</f>
        <v>#NUM!</v>
      </c>
      <c r="AF264" s="13" t="e">
        <f t="array" ref="AF264">IF(COUNTA($N$2:$N$126)&lt;ROW(N34),"",INDEX($AF$1:$AF$126,SMALL(IF($N$2:$N$126&lt;&gt;"",ROW($N$2:$N$126)),ROW(N34))))</f>
        <v>#NUM!</v>
      </c>
      <c r="AG264" s="13" t="e">
        <f t="array" ref="AG264">IF(COUNTA($N$2:$N$126)&lt;ROW(N34),"",INDEX($AG$1:$AG$126,SMALL(IF($N$2:$N$126&lt;&gt;"",ROW($N$2:$N$126)),ROW(N34))))</f>
        <v>#NUM!</v>
      </c>
      <c r="AH264" s="13" t="e">
        <f t="array" ref="AH264">IF(COUNTA($N$2:$N$126)&lt;ROW(N34),"",INDEX($AH$1:$AH$126,SMALL(IF($N$2:$N$126&lt;&gt;"",ROW($N$2:$N$126)),ROW(N34))))</f>
        <v>#NUM!</v>
      </c>
      <c r="AI264" s="13" t="e">
        <f t="array" ref="AI264">IF(COUNTA($N$2:$N$126)&lt;ROW(N34),"",INDEX($AI$1:$AI$126,SMALL(IF($N$2:$N$126&lt;&gt;"",ROW($N$2:$N$126)),ROW(N34))))</f>
        <v>#NUM!</v>
      </c>
      <c r="AJ264" s="13" t="e">
        <f t="array" ref="AJ264">IF(COUNTA($N$2:$N$126)&lt;ROW(N34),"",INDEX($AJ$1:$AJ$126,SMALL(IF($N$2:$N$126&lt;&gt;"",ROW($N$2:$N$126)),ROW(N34))))</f>
        <v>#NUM!</v>
      </c>
      <c r="AK264" s="13" t="e">
        <f t="array" ref="AK264">IF(COUNTA($N$2:$N$126)&lt;ROW(N34),"",INDEX($AK$1:$AK$126,SMALL(IF($N$2:$N$126&lt;&gt;"",ROW($N$2:$N$126)),ROW(N34))))</f>
        <v>#NUM!</v>
      </c>
      <c r="AL264" s="13" t="e">
        <f t="array" ref="AL264">IF(COUNTA($N$2:$N$126)&lt;ROW(N34),"",INDEX($AL$1:$AL$126,SMALL(IF($N$2:$N$126&lt;&gt;"",ROW($N$2:$N$126)),ROW(N34))))</f>
        <v>#NUM!</v>
      </c>
      <c r="AM264" s="13" t="e">
        <f t="array" ref="AM264">IF(COUNTA($N$2:$N$126)&lt;ROW(N34),"",INDEX($AM$1:$AM$126,SMALL(IF($N$2:$N$126&lt;&gt;"",ROW($N$2:$N$126)),ROW(N34))))</f>
        <v>#NUM!</v>
      </c>
      <c r="AN264" s="13" t="e">
        <f t="array" ref="AN264">IF(COUNTA($N$2:$N$126)&lt;ROW(N34),"",INDEX($AN$1:$AN$126,SMALL(IF($N$2:$N$126&lt;&gt;"",ROW($N$2:$N$126)),ROW(N34))))</f>
        <v>#NUM!</v>
      </c>
      <c r="AO264" s="13" t="e">
        <f t="array" ref="AO264">IF(COUNTA($N$2:$N$126)&lt;ROW(N34),"",INDEX($AO$1:$AO$126,SMALL(IF($N$2:$N$126&lt;&gt;"",ROW($N$2:$N$126)),ROW(N34))))</f>
        <v>#NUM!</v>
      </c>
      <c r="AP264" s="13" t="e">
        <f t="array" ref="AP264">IF(COUNTA($N$2:$N$126)&lt;ROW(N34),"",INDEX($AP$1:$AP$126,SMALL(IF($N$2:$N$126&lt;&gt;"",ROW($N$2:$N$126)),ROW(N34))))</f>
        <v>#NUM!</v>
      </c>
      <c r="AQ264" s="13" t="e">
        <f t="array" ref="AQ264">IF(COUNTA($N$2:$N$126)&lt;ROW(N34),"",INDEX($AQ$1:$AQ$126,SMALL(IF($N$2:$N$126&lt;&gt;"",ROW($N$2:$N$126)),ROW(N34))))</f>
        <v>#NUM!</v>
      </c>
      <c r="AR264" s="13" t="e">
        <f t="array" ref="AR264">IF(COUNTA($N$2:$N$126)&lt;ROW(N34),"",INDEX($AR$1:$AR$126,SMALL(IF($N$2:$N$126&lt;&gt;"",ROW($N$2:$N$126)),ROW(N34))))</f>
        <v>#NUM!</v>
      </c>
      <c r="AS264" s="13" t="e">
        <f t="array" ref="AS264">IF(COUNTA($N$2:$N$126)&lt;ROW(N34),"",INDEX($AS$1:$AS$126,SMALL(IF($N$2:$N$126&lt;&gt;"",ROW($N$2:$N$126)),ROW(N34))))</f>
        <v>#NUM!</v>
      </c>
    </row>
    <row r="265" spans="10:45" ht="12.75" customHeight="1" x14ac:dyDescent="0.15">
      <c r="J265" s="13">
        <v>35</v>
      </c>
      <c r="K265" s="13" t="e">
        <f t="array" ref="K265">IF(COUNTA($N$2:$N$126)&lt;ROW(N35),"",INDEX($K$1:$K$126,SMALL(IF($N$2:$N$126&lt;&gt;"",ROW($N$2:$N$126)),ROW(N35))))</f>
        <v>#NUM!</v>
      </c>
      <c r="L265" s="13" t="e">
        <f t="array" ref="L265">IF(COUNTA($N$2:$N$126)&lt;ROW(N35),"",INDEX($L$1:$L$126,SMALL(IF($N$2:$N$126&lt;&gt;"",ROW($N$2:$N$126)),ROW(N35))))</f>
        <v>#NUM!</v>
      </c>
      <c r="M265" s="13" t="e">
        <f t="array" ref="M265">IF(COUNTA($N$2:$N$126)&lt;ROW(O35),"",INDEX($N$1:$N$126,SMALL(IF($N$2:$N$126&lt;&gt;"",ROW($N$2:$N$126)),ROW(O35))))</f>
        <v>#NUM!</v>
      </c>
      <c r="R265" s="13" t="e">
        <f t="array" ref="R265">IF(COUNTA($N$2:$N$126)&lt;ROW(N35),"",INDEX($R$1:$R$126,SMALL(IF($N$2:$N$126&lt;&gt;"",ROW($N$2:$N$126)),ROW(N35))))</f>
        <v>#NUM!</v>
      </c>
      <c r="S265" s="13" t="e">
        <f t="array" ref="S265">IF(COUNTA($N$2:$N$126)&lt;ROW(U35),"",INDEX($S$1:$S$126,SMALL(IF($N$2:$N$126&lt;&gt;"",ROW($N$2:$N$126)),ROW(U35))))</f>
        <v>#NUM!</v>
      </c>
      <c r="T265" s="13" t="e">
        <f t="array" ref="T265">IF(COUNTA($N$2:$N$126)&lt;ROW(N35),"",INDEX($T$1:$T$126,SMALL(IF($N$2:$N$126&lt;&gt;"",ROW($N$2:$N$126)),ROW(N35))))</f>
        <v>#NUM!</v>
      </c>
      <c r="U265" s="13" t="e">
        <f t="array" ref="U265">IF(COUNTA($N$2:$N$126)&lt;ROW(N35),"",INDEX($U$1:$U$126,SMALL(IF($N$2:$N$126&lt;&gt;"",ROW($N$2:$N$126)),ROW(N35))))</f>
        <v>#NUM!</v>
      </c>
      <c r="V265" s="13" t="e">
        <f t="array" ref="V265">IF(COUNTA($N$2:$N$126)&lt;ROW(N35),"",INDEX($V$1:$V$126,SMALL(IF($N$2:$N$126&lt;&gt;"",ROW($N$2:$N$126)),ROW(N35))))</f>
        <v>#NUM!</v>
      </c>
      <c r="W265" s="13" t="e">
        <f t="array" ref="W265">IF(COUNTA($N$2:$N$126)&lt;ROW(N35),"",INDEX($W$1:$W$126,SMALL(IF($N$2:$N$126&lt;&gt;"",ROW($N$2:$N$126)),ROW(N35))))</f>
        <v>#NUM!</v>
      </c>
      <c r="X265" s="13" t="e">
        <f t="array" ref="X265">IF(COUNTA($N$2:$N$126)&lt;ROW(N35),"",INDEX($X$1:$X$126,SMALL(IF($N$2:$N$126&lt;&gt;"",ROW($N$2:$N$126)),ROW(N35))))</f>
        <v>#NUM!</v>
      </c>
      <c r="Y265" s="13" t="e">
        <f t="array" ref="Y265">IF(COUNTA($N$2:$N$126)&lt;ROW(N35),"",INDEX($Y$1:$Y$126,SMALL(IF($N$2:$N$126&lt;&gt;"",ROW($N$2:$N$126)),ROW(N35))))</f>
        <v>#NUM!</v>
      </c>
      <c r="Z265" s="13" t="e">
        <f t="array" ref="Z265">IF(COUNTA($N$2:$N$126)&lt;ROW(N35),"",INDEX($Z$1:$Z$126,SMALL(IF($N$2:$N$126&lt;&gt;"",ROW($N$2:$N$126)),ROW(N35))))</f>
        <v>#NUM!</v>
      </c>
      <c r="AA265" s="13" t="e">
        <f t="array" ref="AA265">IF(COUNTA($N$2:$N$126)&lt;ROW(N35),"",INDEX($AA$1:$AA$126,SMALL(IF($N$2:$N$126&lt;&gt;"",ROW($N$2:$N$126)),ROW(N35))))</f>
        <v>#NUM!</v>
      </c>
      <c r="AB265" s="13" t="e">
        <f t="array" ref="AB265">IF(COUNTA($N$2:$N$126)&lt;ROW(N35),"",INDEX($AB$1:$AB$126,SMALL(IF($N$2:$N$126&lt;&gt;"",ROW($N$2:$N$126)),ROW(N35))))</f>
        <v>#NUM!</v>
      </c>
      <c r="AC265" s="13" t="e">
        <f t="array" ref="AC265">IF(COUNTA($N$2:$N$126)&lt;ROW(N35),"",INDEX($AC$1:$AC$126,SMALL(IF($N$2:$N$126&lt;&gt;"",ROW($N$2:$N$126)),ROW(N35))))</f>
        <v>#NUM!</v>
      </c>
      <c r="AD265" s="13" t="e">
        <f t="array" ref="AD265">IF(COUNTA($N$2:$N$126)&lt;ROW(N35),"",INDEX($AD$1:$AD$126,SMALL(IF($N$2:$N$126&lt;&gt;"",ROW($N$2:$N$126)),ROW(N35))))</f>
        <v>#NUM!</v>
      </c>
      <c r="AE265" s="13" t="e">
        <f t="array" ref="AE265">IF(COUNTA($N$2:$N$126)&lt;ROW(N35),"",INDEX($AE$1:$AE$126,SMALL(IF($N$2:$N$126&lt;&gt;"",ROW($N$2:$N$126)),ROW(N35))))</f>
        <v>#NUM!</v>
      </c>
      <c r="AF265" s="13" t="e">
        <f t="array" ref="AF265">IF(COUNTA($N$2:$N$126)&lt;ROW(N35),"",INDEX($AF$1:$AF$126,SMALL(IF($N$2:$N$126&lt;&gt;"",ROW($N$2:$N$126)),ROW(N35))))</f>
        <v>#NUM!</v>
      </c>
      <c r="AG265" s="13" t="e">
        <f t="array" ref="AG265">IF(COUNTA($N$2:$N$126)&lt;ROW(N35),"",INDEX($AG$1:$AG$126,SMALL(IF($N$2:$N$126&lt;&gt;"",ROW($N$2:$N$126)),ROW(N35))))</f>
        <v>#NUM!</v>
      </c>
      <c r="AH265" s="13" t="e">
        <f t="array" ref="AH265">IF(COUNTA($N$2:$N$126)&lt;ROW(N35),"",INDEX($AH$1:$AH$126,SMALL(IF($N$2:$N$126&lt;&gt;"",ROW($N$2:$N$126)),ROW(N35))))</f>
        <v>#NUM!</v>
      </c>
      <c r="AI265" s="13" t="e">
        <f t="array" ref="AI265">IF(COUNTA($N$2:$N$126)&lt;ROW(N35),"",INDEX($AI$1:$AI$126,SMALL(IF($N$2:$N$126&lt;&gt;"",ROW($N$2:$N$126)),ROW(N35))))</f>
        <v>#NUM!</v>
      </c>
      <c r="AJ265" s="13" t="e">
        <f t="array" ref="AJ265">IF(COUNTA($N$2:$N$126)&lt;ROW(N35),"",INDEX($AJ$1:$AJ$126,SMALL(IF($N$2:$N$126&lt;&gt;"",ROW($N$2:$N$126)),ROW(N35))))</f>
        <v>#NUM!</v>
      </c>
      <c r="AK265" s="13" t="e">
        <f t="array" ref="AK265">IF(COUNTA($N$2:$N$126)&lt;ROW(N35),"",INDEX($AK$1:$AK$126,SMALL(IF($N$2:$N$126&lt;&gt;"",ROW($N$2:$N$126)),ROW(N35))))</f>
        <v>#NUM!</v>
      </c>
      <c r="AL265" s="13" t="e">
        <f t="array" ref="AL265">IF(COUNTA($N$2:$N$126)&lt;ROW(N35),"",INDEX($AL$1:$AL$126,SMALL(IF($N$2:$N$126&lt;&gt;"",ROW($N$2:$N$126)),ROW(N35))))</f>
        <v>#NUM!</v>
      </c>
      <c r="AM265" s="13" t="e">
        <f t="array" ref="AM265">IF(COUNTA($N$2:$N$126)&lt;ROW(N35),"",INDEX($AM$1:$AM$126,SMALL(IF($N$2:$N$126&lt;&gt;"",ROW($N$2:$N$126)),ROW(N35))))</f>
        <v>#NUM!</v>
      </c>
      <c r="AN265" s="13" t="e">
        <f t="array" ref="AN265">IF(COUNTA($N$2:$N$126)&lt;ROW(N35),"",INDEX($AN$1:$AN$126,SMALL(IF($N$2:$N$126&lt;&gt;"",ROW($N$2:$N$126)),ROW(N35))))</f>
        <v>#NUM!</v>
      </c>
      <c r="AO265" s="13" t="e">
        <f t="array" ref="AO265">IF(COUNTA($N$2:$N$126)&lt;ROW(N35),"",INDEX($AO$1:$AO$126,SMALL(IF($N$2:$N$126&lt;&gt;"",ROW($N$2:$N$126)),ROW(N35))))</f>
        <v>#NUM!</v>
      </c>
      <c r="AP265" s="13" t="e">
        <f t="array" ref="AP265">IF(COUNTA($N$2:$N$126)&lt;ROW(N35),"",INDEX($AP$1:$AP$126,SMALL(IF($N$2:$N$126&lt;&gt;"",ROW($N$2:$N$126)),ROW(N35))))</f>
        <v>#NUM!</v>
      </c>
      <c r="AQ265" s="13" t="e">
        <f t="array" ref="AQ265">IF(COUNTA($N$2:$N$126)&lt;ROW(N35),"",INDEX($AQ$1:$AQ$126,SMALL(IF($N$2:$N$126&lt;&gt;"",ROW($N$2:$N$126)),ROW(N35))))</f>
        <v>#NUM!</v>
      </c>
      <c r="AR265" s="13" t="e">
        <f t="array" ref="AR265">IF(COUNTA($N$2:$N$126)&lt;ROW(N35),"",INDEX($AR$1:$AR$126,SMALL(IF($N$2:$N$126&lt;&gt;"",ROW($N$2:$N$126)),ROW(N35))))</f>
        <v>#NUM!</v>
      </c>
      <c r="AS265" s="13" t="e">
        <f t="array" ref="AS265">IF(COUNTA($N$2:$N$126)&lt;ROW(N35),"",INDEX($AS$1:$AS$126,SMALL(IF($N$2:$N$126&lt;&gt;"",ROW($N$2:$N$126)),ROW(N35))))</f>
        <v>#NUM!</v>
      </c>
    </row>
    <row r="266" spans="10:45" ht="12.75" customHeight="1" x14ac:dyDescent="0.15">
      <c r="J266" s="13">
        <v>36</v>
      </c>
      <c r="K266" s="13" t="e">
        <f t="array" ref="K266">IF(COUNTA($N$2:$N$126)&lt;ROW(N36),"",INDEX($K$1:$K$126,SMALL(IF($N$2:$N$126&lt;&gt;"",ROW($N$2:$N$126)),ROW(N36))))</f>
        <v>#NUM!</v>
      </c>
      <c r="L266" s="13" t="e">
        <f t="array" ref="L266">IF(COUNTA($N$2:$N$126)&lt;ROW(N36),"",INDEX($L$1:$L$126,SMALL(IF($N$2:$N$126&lt;&gt;"",ROW($N$2:$N$126)),ROW(N36))))</f>
        <v>#NUM!</v>
      </c>
      <c r="M266" s="13" t="e">
        <f t="array" ref="M266">IF(COUNTA($N$2:$N$126)&lt;ROW(O36),"",INDEX($N$1:$N$126,SMALL(IF($N$2:$N$126&lt;&gt;"",ROW($N$2:$N$126)),ROW(O36))))</f>
        <v>#NUM!</v>
      </c>
      <c r="R266" s="13" t="e">
        <f t="array" ref="R266">IF(COUNTA($N$2:$N$126)&lt;ROW(N36),"",INDEX($R$1:$R$126,SMALL(IF($N$2:$N$126&lt;&gt;"",ROW($N$2:$N$126)),ROW(N36))))</f>
        <v>#NUM!</v>
      </c>
      <c r="S266" s="13" t="e">
        <f t="array" ref="S266">IF(COUNTA($N$2:$N$126)&lt;ROW(U36),"",INDEX($S$1:$S$126,SMALL(IF($N$2:$N$126&lt;&gt;"",ROW($N$2:$N$126)),ROW(U36))))</f>
        <v>#NUM!</v>
      </c>
      <c r="T266" s="13" t="e">
        <f t="array" ref="T266">IF(COUNTA($N$2:$N$126)&lt;ROW(N36),"",INDEX($T$1:$T$126,SMALL(IF($N$2:$N$126&lt;&gt;"",ROW($N$2:$N$126)),ROW(N36))))</f>
        <v>#NUM!</v>
      </c>
      <c r="U266" s="13" t="e">
        <f t="array" ref="U266">IF(COUNTA($N$2:$N$126)&lt;ROW(N36),"",INDEX($U$1:$U$126,SMALL(IF($N$2:$N$126&lt;&gt;"",ROW($N$2:$N$126)),ROW(N36))))</f>
        <v>#NUM!</v>
      </c>
      <c r="V266" s="13" t="e">
        <f t="array" ref="V266">IF(COUNTA($N$2:$N$126)&lt;ROW(N36),"",INDEX($V$1:$V$126,SMALL(IF($N$2:$N$126&lt;&gt;"",ROW($N$2:$N$126)),ROW(N36))))</f>
        <v>#NUM!</v>
      </c>
      <c r="W266" s="13" t="e">
        <f t="array" ref="W266">IF(COUNTA($N$2:$N$126)&lt;ROW(N36),"",INDEX($W$1:$W$126,SMALL(IF($N$2:$N$126&lt;&gt;"",ROW($N$2:$N$126)),ROW(N36))))</f>
        <v>#NUM!</v>
      </c>
      <c r="X266" s="13" t="e">
        <f t="array" ref="X266">IF(COUNTA($N$2:$N$126)&lt;ROW(N36),"",INDEX($X$1:$X$126,SMALL(IF($N$2:$N$126&lt;&gt;"",ROW($N$2:$N$126)),ROW(N36))))</f>
        <v>#NUM!</v>
      </c>
      <c r="Y266" s="13" t="e">
        <f t="array" ref="Y266">IF(COUNTA($N$2:$N$126)&lt;ROW(N36),"",INDEX($Y$1:$Y$126,SMALL(IF($N$2:$N$126&lt;&gt;"",ROW($N$2:$N$126)),ROW(N36))))</f>
        <v>#NUM!</v>
      </c>
      <c r="Z266" s="13" t="e">
        <f t="array" ref="Z266">IF(COUNTA($N$2:$N$126)&lt;ROW(N36),"",INDEX($Z$1:$Z$126,SMALL(IF($N$2:$N$126&lt;&gt;"",ROW($N$2:$N$126)),ROW(N36))))</f>
        <v>#NUM!</v>
      </c>
      <c r="AA266" s="13" t="e">
        <f t="array" ref="AA266">IF(COUNTA($N$2:$N$126)&lt;ROW(N36),"",INDEX($AA$1:$AA$126,SMALL(IF($N$2:$N$126&lt;&gt;"",ROW($N$2:$N$126)),ROW(N36))))</f>
        <v>#NUM!</v>
      </c>
      <c r="AB266" s="13" t="e">
        <f t="array" ref="AB266">IF(COUNTA($N$2:$N$126)&lt;ROW(N36),"",INDEX($AB$1:$AB$126,SMALL(IF($N$2:$N$126&lt;&gt;"",ROW($N$2:$N$126)),ROW(N36))))</f>
        <v>#NUM!</v>
      </c>
      <c r="AC266" s="13" t="e">
        <f t="array" ref="AC266">IF(COUNTA($N$2:$N$126)&lt;ROW(N36),"",INDEX($AC$1:$AC$126,SMALL(IF($N$2:$N$126&lt;&gt;"",ROW($N$2:$N$126)),ROW(N36))))</f>
        <v>#NUM!</v>
      </c>
      <c r="AD266" s="13" t="e">
        <f t="array" ref="AD266">IF(COUNTA($N$2:$N$126)&lt;ROW(N36),"",INDEX($AD$1:$AD$126,SMALL(IF($N$2:$N$126&lt;&gt;"",ROW($N$2:$N$126)),ROW(N36))))</f>
        <v>#NUM!</v>
      </c>
      <c r="AE266" s="13" t="e">
        <f t="array" ref="AE266">IF(COUNTA($N$2:$N$126)&lt;ROW(N36),"",INDEX($AE$1:$AE$126,SMALL(IF($N$2:$N$126&lt;&gt;"",ROW($N$2:$N$126)),ROW(N36))))</f>
        <v>#NUM!</v>
      </c>
      <c r="AF266" s="13" t="e">
        <f t="array" ref="AF266">IF(COUNTA($N$2:$N$126)&lt;ROW(N36),"",INDEX($AF$1:$AF$126,SMALL(IF($N$2:$N$126&lt;&gt;"",ROW($N$2:$N$126)),ROW(N36))))</f>
        <v>#NUM!</v>
      </c>
      <c r="AG266" s="13" t="e">
        <f t="array" ref="AG266">IF(COUNTA($N$2:$N$126)&lt;ROW(N36),"",INDEX($AG$1:$AG$126,SMALL(IF($N$2:$N$126&lt;&gt;"",ROW($N$2:$N$126)),ROW(N36))))</f>
        <v>#NUM!</v>
      </c>
      <c r="AH266" s="13" t="e">
        <f t="array" ref="AH266">IF(COUNTA($N$2:$N$126)&lt;ROW(N36),"",INDEX($AH$1:$AH$126,SMALL(IF($N$2:$N$126&lt;&gt;"",ROW($N$2:$N$126)),ROW(N36))))</f>
        <v>#NUM!</v>
      </c>
      <c r="AI266" s="13" t="e">
        <f t="array" ref="AI266">IF(COUNTA($N$2:$N$126)&lt;ROW(N36),"",INDEX($AI$1:$AI$126,SMALL(IF($N$2:$N$126&lt;&gt;"",ROW($N$2:$N$126)),ROW(N36))))</f>
        <v>#NUM!</v>
      </c>
      <c r="AJ266" s="13" t="e">
        <f t="array" ref="AJ266">IF(COUNTA($N$2:$N$126)&lt;ROW(N36),"",INDEX($AJ$1:$AJ$126,SMALL(IF($N$2:$N$126&lt;&gt;"",ROW($N$2:$N$126)),ROW(N36))))</f>
        <v>#NUM!</v>
      </c>
      <c r="AK266" s="13" t="e">
        <f t="array" ref="AK266">IF(COUNTA($N$2:$N$126)&lt;ROW(N36),"",INDEX($AK$1:$AK$126,SMALL(IF($N$2:$N$126&lt;&gt;"",ROW($N$2:$N$126)),ROW(N36))))</f>
        <v>#NUM!</v>
      </c>
      <c r="AL266" s="13" t="e">
        <f t="array" ref="AL266">IF(COUNTA($N$2:$N$126)&lt;ROW(N36),"",INDEX($AL$1:$AL$126,SMALL(IF($N$2:$N$126&lt;&gt;"",ROW($N$2:$N$126)),ROW(N36))))</f>
        <v>#NUM!</v>
      </c>
      <c r="AM266" s="13" t="e">
        <f t="array" ref="AM266">IF(COUNTA($N$2:$N$126)&lt;ROW(N36),"",INDEX($AM$1:$AM$126,SMALL(IF($N$2:$N$126&lt;&gt;"",ROW($N$2:$N$126)),ROW(N36))))</f>
        <v>#NUM!</v>
      </c>
      <c r="AN266" s="13" t="e">
        <f t="array" ref="AN266">IF(COUNTA($N$2:$N$126)&lt;ROW(N36),"",INDEX($AN$1:$AN$126,SMALL(IF($N$2:$N$126&lt;&gt;"",ROW($N$2:$N$126)),ROW(N36))))</f>
        <v>#NUM!</v>
      </c>
      <c r="AO266" s="13" t="e">
        <f t="array" ref="AO266">IF(COUNTA($N$2:$N$126)&lt;ROW(N36),"",INDEX($AO$1:$AO$126,SMALL(IF($N$2:$N$126&lt;&gt;"",ROW($N$2:$N$126)),ROW(N36))))</f>
        <v>#NUM!</v>
      </c>
      <c r="AP266" s="13" t="e">
        <f t="array" ref="AP266">IF(COUNTA($N$2:$N$126)&lt;ROW(N36),"",INDEX($AP$1:$AP$126,SMALL(IF($N$2:$N$126&lt;&gt;"",ROW($N$2:$N$126)),ROW(N36))))</f>
        <v>#NUM!</v>
      </c>
      <c r="AQ266" s="13" t="e">
        <f t="array" ref="AQ266">IF(COUNTA($N$2:$N$126)&lt;ROW(N36),"",INDEX($AQ$1:$AQ$126,SMALL(IF($N$2:$N$126&lt;&gt;"",ROW($N$2:$N$126)),ROW(N36))))</f>
        <v>#NUM!</v>
      </c>
      <c r="AR266" s="13" t="e">
        <f t="array" ref="AR266">IF(COUNTA($N$2:$N$126)&lt;ROW(N36),"",INDEX($AR$1:$AR$126,SMALL(IF($N$2:$N$126&lt;&gt;"",ROW($N$2:$N$126)),ROW(N36))))</f>
        <v>#NUM!</v>
      </c>
      <c r="AS266" s="13" t="e">
        <f t="array" ref="AS266">IF(COUNTA($N$2:$N$126)&lt;ROW(N36),"",INDEX($AS$1:$AS$126,SMALL(IF($N$2:$N$126&lt;&gt;"",ROW($N$2:$N$126)),ROW(N36))))</f>
        <v>#NUM!</v>
      </c>
    </row>
    <row r="267" spans="10:45" ht="12.75" customHeight="1" x14ac:dyDescent="0.15">
      <c r="J267" s="13">
        <v>37</v>
      </c>
      <c r="K267" s="13" t="e">
        <f t="array" ref="K267">IF(COUNTA($N$2:$N$126)&lt;ROW(N37),"",INDEX($K$1:$K$126,SMALL(IF($N$2:$N$126&lt;&gt;"",ROW($N$2:$N$126)),ROW(N37))))</f>
        <v>#NUM!</v>
      </c>
      <c r="L267" s="13" t="e">
        <f t="array" ref="L267">IF(COUNTA($N$2:$N$126)&lt;ROW(N37),"",INDEX($L$1:$L$126,SMALL(IF($N$2:$N$126&lt;&gt;"",ROW($N$2:$N$126)),ROW(N37))))</f>
        <v>#NUM!</v>
      </c>
      <c r="M267" s="13" t="e">
        <f t="array" ref="M267">IF(COUNTA($N$2:$N$126)&lt;ROW(O37),"",INDEX($N$1:$N$126,SMALL(IF($N$2:$N$126&lt;&gt;"",ROW($N$2:$N$126)),ROW(O37))))</f>
        <v>#NUM!</v>
      </c>
      <c r="R267" s="13" t="e">
        <f t="array" ref="R267">IF(COUNTA($N$2:$N$126)&lt;ROW(N37),"",INDEX($R$1:$R$126,SMALL(IF($N$2:$N$126&lt;&gt;"",ROW($N$2:$N$126)),ROW(N37))))</f>
        <v>#NUM!</v>
      </c>
      <c r="S267" s="13" t="e">
        <f t="array" ref="S267">IF(COUNTA($N$2:$N$126)&lt;ROW(U37),"",INDEX($S$1:$S$126,SMALL(IF($N$2:$N$126&lt;&gt;"",ROW($N$2:$N$126)),ROW(U37))))</f>
        <v>#NUM!</v>
      </c>
      <c r="T267" s="13" t="e">
        <f t="array" ref="T267">IF(COUNTA($N$2:$N$126)&lt;ROW(N37),"",INDEX($T$1:$T$126,SMALL(IF($N$2:$N$126&lt;&gt;"",ROW($N$2:$N$126)),ROW(N37))))</f>
        <v>#NUM!</v>
      </c>
      <c r="U267" s="13" t="e">
        <f t="array" ref="U267">IF(COUNTA($N$2:$N$126)&lt;ROW(N37),"",INDEX($U$1:$U$126,SMALL(IF($N$2:$N$126&lt;&gt;"",ROW($N$2:$N$126)),ROW(N37))))</f>
        <v>#NUM!</v>
      </c>
      <c r="V267" s="13" t="e">
        <f t="array" ref="V267">IF(COUNTA($N$2:$N$126)&lt;ROW(N37),"",INDEX($V$1:$V$126,SMALL(IF($N$2:$N$126&lt;&gt;"",ROW($N$2:$N$126)),ROW(N37))))</f>
        <v>#NUM!</v>
      </c>
      <c r="W267" s="13" t="e">
        <f t="array" ref="W267">IF(COUNTA($N$2:$N$126)&lt;ROW(N37),"",INDEX($W$1:$W$126,SMALL(IF($N$2:$N$126&lt;&gt;"",ROW($N$2:$N$126)),ROW(N37))))</f>
        <v>#NUM!</v>
      </c>
      <c r="X267" s="13" t="e">
        <f t="array" ref="X267">IF(COUNTA($N$2:$N$126)&lt;ROW(N37),"",INDEX($X$1:$X$126,SMALL(IF($N$2:$N$126&lt;&gt;"",ROW($N$2:$N$126)),ROW(N37))))</f>
        <v>#NUM!</v>
      </c>
      <c r="Y267" s="13" t="e">
        <f t="array" ref="Y267">IF(COUNTA($N$2:$N$126)&lt;ROW(N37),"",INDEX($Y$1:$Y$126,SMALL(IF($N$2:$N$126&lt;&gt;"",ROW($N$2:$N$126)),ROW(N37))))</f>
        <v>#NUM!</v>
      </c>
      <c r="Z267" s="13" t="e">
        <f t="array" ref="Z267">IF(COUNTA($N$2:$N$126)&lt;ROW(N37),"",INDEX($Z$1:$Z$126,SMALL(IF($N$2:$N$126&lt;&gt;"",ROW($N$2:$N$126)),ROW(N37))))</f>
        <v>#NUM!</v>
      </c>
      <c r="AA267" s="13" t="e">
        <f t="array" ref="AA267">IF(COUNTA($N$2:$N$126)&lt;ROW(N37),"",INDEX($AA$1:$AA$126,SMALL(IF($N$2:$N$126&lt;&gt;"",ROW($N$2:$N$126)),ROW(N37))))</f>
        <v>#NUM!</v>
      </c>
      <c r="AB267" s="13" t="e">
        <f t="array" ref="AB267">IF(COUNTA($N$2:$N$126)&lt;ROW(N37),"",INDEX($AB$1:$AB$126,SMALL(IF($N$2:$N$126&lt;&gt;"",ROW($N$2:$N$126)),ROW(N37))))</f>
        <v>#NUM!</v>
      </c>
      <c r="AC267" s="13" t="e">
        <f t="array" ref="AC267">IF(COUNTA($N$2:$N$126)&lt;ROW(N37),"",INDEX($AC$1:$AC$126,SMALL(IF($N$2:$N$126&lt;&gt;"",ROW($N$2:$N$126)),ROW(N37))))</f>
        <v>#NUM!</v>
      </c>
      <c r="AD267" s="13" t="e">
        <f t="array" ref="AD267">IF(COUNTA($N$2:$N$126)&lt;ROW(N37),"",INDEX($AD$1:$AD$126,SMALL(IF($N$2:$N$126&lt;&gt;"",ROW($N$2:$N$126)),ROW(N37))))</f>
        <v>#NUM!</v>
      </c>
      <c r="AE267" s="13" t="e">
        <f t="array" ref="AE267">IF(COUNTA($N$2:$N$126)&lt;ROW(N37),"",INDEX($AE$1:$AE$126,SMALL(IF($N$2:$N$126&lt;&gt;"",ROW($N$2:$N$126)),ROW(N37))))</f>
        <v>#NUM!</v>
      </c>
      <c r="AF267" s="13" t="e">
        <f t="array" ref="AF267">IF(COUNTA($N$2:$N$126)&lt;ROW(N37),"",INDEX($AF$1:$AF$126,SMALL(IF($N$2:$N$126&lt;&gt;"",ROW($N$2:$N$126)),ROW(N37))))</f>
        <v>#NUM!</v>
      </c>
      <c r="AG267" s="13" t="e">
        <f t="array" ref="AG267">IF(COUNTA($N$2:$N$126)&lt;ROW(N37),"",INDEX($AG$1:$AG$126,SMALL(IF($N$2:$N$126&lt;&gt;"",ROW($N$2:$N$126)),ROW(N37))))</f>
        <v>#NUM!</v>
      </c>
      <c r="AH267" s="13" t="e">
        <f t="array" ref="AH267">IF(COUNTA($N$2:$N$126)&lt;ROW(N37),"",INDEX($AH$1:$AH$126,SMALL(IF($N$2:$N$126&lt;&gt;"",ROW($N$2:$N$126)),ROW(N37))))</f>
        <v>#NUM!</v>
      </c>
      <c r="AI267" s="13" t="e">
        <f t="array" ref="AI267">IF(COUNTA($N$2:$N$126)&lt;ROW(N37),"",INDEX($AI$1:$AI$126,SMALL(IF($N$2:$N$126&lt;&gt;"",ROW($N$2:$N$126)),ROW(N37))))</f>
        <v>#NUM!</v>
      </c>
      <c r="AJ267" s="13" t="e">
        <f t="array" ref="AJ267">IF(COUNTA($N$2:$N$126)&lt;ROW(N37),"",INDEX($AJ$1:$AJ$126,SMALL(IF($N$2:$N$126&lt;&gt;"",ROW($N$2:$N$126)),ROW(N37))))</f>
        <v>#NUM!</v>
      </c>
      <c r="AK267" s="13" t="e">
        <f t="array" ref="AK267">IF(COUNTA($N$2:$N$126)&lt;ROW(N37),"",INDEX($AK$1:$AK$126,SMALL(IF($N$2:$N$126&lt;&gt;"",ROW($N$2:$N$126)),ROW(N37))))</f>
        <v>#NUM!</v>
      </c>
      <c r="AL267" s="13" t="e">
        <f t="array" ref="AL267">IF(COUNTA($N$2:$N$126)&lt;ROW(N37),"",INDEX($AL$1:$AL$126,SMALL(IF($N$2:$N$126&lt;&gt;"",ROW($N$2:$N$126)),ROW(N37))))</f>
        <v>#NUM!</v>
      </c>
      <c r="AM267" s="13" t="e">
        <f t="array" ref="AM267">IF(COUNTA($N$2:$N$126)&lt;ROW(N37),"",INDEX($AM$1:$AM$126,SMALL(IF($N$2:$N$126&lt;&gt;"",ROW($N$2:$N$126)),ROW(N37))))</f>
        <v>#NUM!</v>
      </c>
      <c r="AN267" s="13" t="e">
        <f t="array" ref="AN267">IF(COUNTA($N$2:$N$126)&lt;ROW(N37),"",INDEX($AN$1:$AN$126,SMALL(IF($N$2:$N$126&lt;&gt;"",ROW($N$2:$N$126)),ROW(N37))))</f>
        <v>#NUM!</v>
      </c>
      <c r="AO267" s="13" t="e">
        <f t="array" ref="AO267">IF(COUNTA($N$2:$N$126)&lt;ROW(N37),"",INDEX($AO$1:$AO$126,SMALL(IF($N$2:$N$126&lt;&gt;"",ROW($N$2:$N$126)),ROW(N37))))</f>
        <v>#NUM!</v>
      </c>
      <c r="AP267" s="13" t="e">
        <f t="array" ref="AP267">IF(COUNTA($N$2:$N$126)&lt;ROW(N37),"",INDEX($AP$1:$AP$126,SMALL(IF($N$2:$N$126&lt;&gt;"",ROW($N$2:$N$126)),ROW(N37))))</f>
        <v>#NUM!</v>
      </c>
      <c r="AQ267" s="13" t="e">
        <f t="array" ref="AQ267">IF(COUNTA($N$2:$N$126)&lt;ROW(N37),"",INDEX($AQ$1:$AQ$126,SMALL(IF($N$2:$N$126&lt;&gt;"",ROW($N$2:$N$126)),ROW(N37))))</f>
        <v>#NUM!</v>
      </c>
      <c r="AR267" s="13" t="e">
        <f t="array" ref="AR267">IF(COUNTA($N$2:$N$126)&lt;ROW(N37),"",INDEX($AR$1:$AR$126,SMALL(IF($N$2:$N$126&lt;&gt;"",ROW($N$2:$N$126)),ROW(N37))))</f>
        <v>#NUM!</v>
      </c>
      <c r="AS267" s="13" t="e">
        <f t="array" ref="AS267">IF(COUNTA($N$2:$N$126)&lt;ROW(N37),"",INDEX($AS$1:$AS$126,SMALL(IF($N$2:$N$126&lt;&gt;"",ROW($N$2:$N$126)),ROW(N37))))</f>
        <v>#NUM!</v>
      </c>
    </row>
  </sheetData>
  <sheetProtection password="CC67" sheet="1" objects="1"/>
  <mergeCells count="2">
    <mergeCell ref="D47:E47"/>
    <mergeCell ref="D48:E48"/>
  </mergeCells>
  <phoneticPr fontId="2"/>
  <conditionalFormatting sqref="B3">
    <cfRule type="cellIs" dxfId="2" priority="1" stopIfTrue="1" operator="equal">
      <formula>$F$3</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&amp;L&amp;9ＳＭＣ株式会社&amp;R&amp;9&amp;F  &amp;A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E63"/>
  <sheetViews>
    <sheetView showGridLines="0" showRowColHeaders="0" workbookViewId="0">
      <selection activeCell="AE2" sqref="AE2:AI3"/>
    </sheetView>
  </sheetViews>
  <sheetFormatPr defaultRowHeight="17.25" customHeight="1" x14ac:dyDescent="0.15"/>
  <cols>
    <col min="1" max="1" width="2.5" style="13" customWidth="1"/>
    <col min="2" max="2" width="31.625" style="203" customWidth="1"/>
    <col min="3" max="3" width="4.125" style="89" customWidth="1"/>
    <col min="4" max="4" width="4.625" style="203" customWidth="1"/>
    <col min="5" max="7" width="0" style="203" hidden="1" customWidth="1"/>
    <col min="8" max="9" width="3.125" style="203" customWidth="1"/>
    <col min="10" max="33" width="3.5" style="203" customWidth="1"/>
    <col min="34" max="35" width="3.125" style="203" customWidth="1"/>
    <col min="36" max="40" width="4.375" style="203" hidden="1" customWidth="1"/>
    <col min="41" max="57" width="4.375" style="203" customWidth="1"/>
    <col min="58" max="16384" width="9" style="203"/>
  </cols>
  <sheetData>
    <row r="1" spans="1:39" s="13" customFormat="1" ht="12" customHeight="1" x14ac:dyDescent="0.15">
      <c r="A1" s="350"/>
      <c r="B1" s="354" t="str">
        <f>IF(AND(基本情報!E8="",基本情報!M8="",基本情報!U8=""),"","ユーザ様メモ　・・・")</f>
        <v/>
      </c>
      <c r="C1" s="780" t="str">
        <f>IF($B$1="","",基本情報!C8&amp;"：")</f>
        <v/>
      </c>
      <c r="D1" s="780"/>
      <c r="E1" s="350"/>
      <c r="F1" s="350"/>
      <c r="G1" s="350"/>
      <c r="H1" s="778" t="str">
        <f>IF($B$1="","",基本情報!E8)</f>
        <v/>
      </c>
      <c r="I1" s="778"/>
      <c r="J1" s="778"/>
      <c r="K1" s="778"/>
      <c r="L1" s="778"/>
      <c r="M1" s="778"/>
      <c r="N1" s="778"/>
      <c r="O1" s="779" t="str">
        <f>IF($B$1="","",基本情報!K8&amp;"：")</f>
        <v/>
      </c>
      <c r="P1" s="779"/>
      <c r="Q1" s="779"/>
      <c r="R1" s="778" t="str">
        <f>IF($B$1="","",基本情報!M8)</f>
        <v/>
      </c>
      <c r="S1" s="778"/>
      <c r="T1" s="778"/>
      <c r="U1" s="778"/>
      <c r="V1" s="778"/>
      <c r="W1" s="778"/>
      <c r="X1" s="778"/>
      <c r="Y1" s="779" t="str">
        <f>IF($B$1="","",基本情報!S8&amp;"：")</f>
        <v/>
      </c>
      <c r="Z1" s="779"/>
      <c r="AA1" s="779"/>
      <c r="AB1" s="778" t="str">
        <f>IF($B$1="","",基本情報!U8)</f>
        <v/>
      </c>
      <c r="AC1" s="778"/>
      <c r="AD1" s="778"/>
      <c r="AE1" s="778"/>
      <c r="AF1" s="778"/>
      <c r="AG1" s="778"/>
      <c r="AH1" s="779" t="s">
        <v>925</v>
      </c>
      <c r="AI1" s="779"/>
    </row>
    <row r="2" spans="1:39" ht="20.25" customHeight="1" x14ac:dyDescent="0.15">
      <c r="B2" s="350" t="str">
        <f>基本情報!C4&amp;"　：　"&amp;IF(基本情報!E4="","",基本情報!E4&amp;"　殿")</f>
        <v>貴 社 名　：　</v>
      </c>
      <c r="C2" s="13"/>
      <c r="D2" s="784" t="s">
        <v>307</v>
      </c>
      <c r="E2" s="785"/>
      <c r="F2" s="785"/>
      <c r="G2" s="785"/>
      <c r="H2" s="786"/>
      <c r="I2" s="789" t="s">
        <v>305</v>
      </c>
      <c r="J2" s="790"/>
      <c r="K2" s="791"/>
      <c r="L2" s="797"/>
      <c r="M2" s="798"/>
      <c r="N2" s="798"/>
      <c r="O2" s="799"/>
      <c r="P2" s="789" t="s">
        <v>450</v>
      </c>
      <c r="Q2" s="790"/>
      <c r="R2" s="791"/>
      <c r="S2" s="797"/>
      <c r="T2" s="798"/>
      <c r="U2" s="799"/>
      <c r="V2" s="802" t="s">
        <v>302</v>
      </c>
      <c r="W2" s="802"/>
      <c r="X2" s="804"/>
      <c r="Y2" s="805"/>
      <c r="Z2" s="805"/>
      <c r="AA2" s="805"/>
      <c r="AB2" s="806"/>
      <c r="AC2" s="802" t="s">
        <v>303</v>
      </c>
      <c r="AD2" s="802"/>
      <c r="AE2" s="804"/>
      <c r="AF2" s="805"/>
      <c r="AG2" s="805"/>
      <c r="AH2" s="805"/>
      <c r="AI2" s="806"/>
    </row>
    <row r="3" spans="1:39" ht="20.25" customHeight="1" x14ac:dyDescent="0.15">
      <c r="B3" s="350" t="str">
        <f>基本情報!K4&amp;"　：　"&amp;IF(基本情報!M4="","",基本情報!M4)</f>
        <v>貴部署名　：　</v>
      </c>
      <c r="C3" s="13"/>
      <c r="D3" s="787"/>
      <c r="E3" s="512"/>
      <c r="F3" s="512"/>
      <c r="G3" s="512"/>
      <c r="H3" s="513"/>
      <c r="I3" s="792" t="str">
        <f>IF(基本情報!O6="有り",御発注用仕様書!AM3,御発注用仕様書!AL3)</f>
        <v>－</v>
      </c>
      <c r="J3" s="793"/>
      <c r="K3" s="794"/>
      <c r="L3" s="797"/>
      <c r="M3" s="798"/>
      <c r="N3" s="798"/>
      <c r="O3" s="798"/>
      <c r="P3" s="798"/>
      <c r="Q3" s="798"/>
      <c r="R3" s="798"/>
      <c r="S3" s="798"/>
      <c r="T3" s="798"/>
      <c r="U3" s="799"/>
      <c r="V3" s="803"/>
      <c r="W3" s="803"/>
      <c r="X3" s="807"/>
      <c r="Y3" s="808"/>
      <c r="Z3" s="808"/>
      <c r="AA3" s="808"/>
      <c r="AB3" s="809"/>
      <c r="AC3" s="803"/>
      <c r="AD3" s="803"/>
      <c r="AE3" s="807"/>
      <c r="AF3" s="808"/>
      <c r="AG3" s="808"/>
      <c r="AH3" s="808"/>
      <c r="AI3" s="809"/>
      <c r="AL3" s="325" t="s">
        <v>814</v>
      </c>
      <c r="AM3" s="325" t="s">
        <v>815</v>
      </c>
    </row>
    <row r="4" spans="1:39" ht="20.25" customHeight="1" x14ac:dyDescent="0.15">
      <c r="B4" s="350" t="str">
        <f>基本情報!S4&amp;"　：　"&amp;IF(基本情報!U4="","",基本情報!U4&amp;"　様")</f>
        <v>ご担当者名　：　</v>
      </c>
      <c r="C4" s="13"/>
      <c r="D4" s="795" t="s">
        <v>448</v>
      </c>
      <c r="E4" s="796"/>
      <c r="F4" s="796"/>
      <c r="G4" s="796"/>
      <c r="H4" s="796"/>
      <c r="I4" s="810"/>
      <c r="J4" s="811"/>
      <c r="K4" s="811"/>
      <c r="L4" s="811"/>
      <c r="M4" s="811"/>
      <c r="N4" s="811"/>
      <c r="O4" s="811"/>
      <c r="P4" s="811"/>
      <c r="Q4" s="811"/>
      <c r="R4" s="811"/>
      <c r="S4" s="811"/>
      <c r="T4" s="811"/>
      <c r="U4" s="811"/>
      <c r="V4" s="811"/>
      <c r="W4" s="811"/>
      <c r="X4" s="811"/>
      <c r="Y4" s="811"/>
      <c r="Z4" s="811"/>
      <c r="AA4" s="811"/>
      <c r="AB4" s="811"/>
      <c r="AC4" s="811"/>
      <c r="AD4" s="811"/>
      <c r="AE4" s="811"/>
      <c r="AF4" s="811"/>
      <c r="AG4" s="811"/>
      <c r="AH4" s="811"/>
      <c r="AI4" s="812"/>
      <c r="AK4" s="90" t="s">
        <v>449</v>
      </c>
    </row>
    <row r="5" spans="1:39" s="235" customFormat="1" ht="14.25" customHeight="1" x14ac:dyDescent="0.15">
      <c r="A5" s="142"/>
      <c r="B5" s="233" t="str">
        <f>IF(OR(仕様書作成!R6&lt;&gt;"",仕様書作成!Z6&lt;&gt;""),AK5,IF(COUNTIF(B6:B47,"*ポートプラグ*")&gt;0,$AK$4,""))</f>
        <v/>
      </c>
      <c r="C5" s="148" t="s">
        <v>451</v>
      </c>
      <c r="D5" s="148" t="s">
        <v>304</v>
      </c>
      <c r="E5" s="234"/>
      <c r="F5" s="234"/>
      <c r="G5" s="234"/>
      <c r="H5" s="734" t="s">
        <v>301</v>
      </c>
      <c r="I5" s="735"/>
      <c r="J5" s="143">
        <v>1</v>
      </c>
      <c r="K5" s="149">
        <v>2</v>
      </c>
      <c r="L5" s="143">
        <v>3</v>
      </c>
      <c r="M5" s="149">
        <v>4</v>
      </c>
      <c r="N5" s="143">
        <v>5</v>
      </c>
      <c r="O5" s="149">
        <v>6</v>
      </c>
      <c r="P5" s="143">
        <v>7</v>
      </c>
      <c r="Q5" s="149">
        <v>8</v>
      </c>
      <c r="R5" s="143">
        <v>9</v>
      </c>
      <c r="S5" s="149">
        <v>10</v>
      </c>
      <c r="T5" s="143">
        <v>11</v>
      </c>
      <c r="U5" s="149">
        <v>12</v>
      </c>
      <c r="V5" s="143">
        <v>13</v>
      </c>
      <c r="W5" s="149">
        <v>14</v>
      </c>
      <c r="X5" s="143">
        <v>15</v>
      </c>
      <c r="Y5" s="149">
        <v>16</v>
      </c>
      <c r="Z5" s="143">
        <v>17</v>
      </c>
      <c r="AA5" s="149">
        <v>18</v>
      </c>
      <c r="AB5" s="143">
        <v>19</v>
      </c>
      <c r="AC5" s="149">
        <v>20</v>
      </c>
      <c r="AD5" s="143">
        <v>21</v>
      </c>
      <c r="AE5" s="149">
        <v>22</v>
      </c>
      <c r="AF5" s="143">
        <v>23</v>
      </c>
      <c r="AG5" s="149">
        <v>24</v>
      </c>
      <c r="AH5" s="733" t="s">
        <v>687</v>
      </c>
      <c r="AI5" s="735"/>
      <c r="AK5" s="90" t="s">
        <v>701</v>
      </c>
    </row>
    <row r="6" spans="1:39" ht="18.75" customHeight="1" x14ac:dyDescent="0.15">
      <c r="A6" s="144">
        <v>1</v>
      </c>
      <c r="B6" s="150" t="str">
        <f>IF(ISERROR(発注情報!L231)=TRUE,"",IF(OR(発注情報!L231="",発注情報!L231=0),"",発注情報!L231))</f>
        <v>必須項目に入力漏れがあります</v>
      </c>
      <c r="C6" s="151">
        <f>IF(ISERROR(発注情報!M231)=TRUE,"",IF(OR(発注情報!M231="",発注情報!M231=0),"",発注情報!M231))</f>
        <v>1</v>
      </c>
      <c r="D6" s="151">
        <f>IF(C6="","",C6*発注情報!$D$2)</f>
        <v>1</v>
      </c>
      <c r="E6" s="236" t="str">
        <f>IF(ISERROR(発注情報!O141)=TRUE,"",IF(OR(発注情報!O141="",発注情報!O141=0),"",発注情報!O141))</f>
        <v/>
      </c>
      <c r="F6" s="236" t="str">
        <f>IF(ISERROR(発注情報!P141)=TRUE,"",IF(OR(発注情報!P141="",発注情報!P141=0),"",発注情報!P141))</f>
        <v/>
      </c>
      <c r="G6" s="236" t="str">
        <f>IF(ISERROR(発注情報!Q141)=TRUE,"",IF(OR(発注情報!Q141="",発注情報!Q141=0),"",発注情報!Q141))</f>
        <v/>
      </c>
      <c r="H6" s="152"/>
      <c r="I6" s="153"/>
      <c r="J6" s="154"/>
      <c r="K6" s="155"/>
      <c r="L6" s="155"/>
      <c r="M6" s="155"/>
      <c r="N6" s="155"/>
      <c r="O6" s="155"/>
      <c r="P6" s="155"/>
      <c r="Q6" s="155"/>
      <c r="R6" s="155"/>
      <c r="S6" s="155"/>
      <c r="T6" s="155"/>
      <c r="U6" s="155"/>
      <c r="V6" s="155"/>
      <c r="W6" s="155"/>
      <c r="X6" s="155"/>
      <c r="Y6" s="155"/>
      <c r="Z6" s="155"/>
      <c r="AA6" s="155"/>
      <c r="AB6" s="155"/>
      <c r="AC6" s="155"/>
      <c r="AD6" s="155"/>
      <c r="AE6" s="155"/>
      <c r="AF6" s="155"/>
      <c r="AG6" s="156"/>
      <c r="AH6" s="152"/>
      <c r="AI6" s="153"/>
    </row>
    <row r="7" spans="1:39" ht="18.75" customHeight="1" x14ac:dyDescent="0.15">
      <c r="A7" s="144">
        <v>2</v>
      </c>
      <c r="B7" s="150" t="str">
        <f>IF(ISERROR(発注情報!L232)=TRUE,"",IF(OR(発注情報!L232="",発注情報!L232=0),"",発注情報!L232))</f>
        <v/>
      </c>
      <c r="C7" s="151" t="str">
        <f>IF(ISERROR(発注情報!M232)=TRUE,"",IF(OR(発注情報!M232="",発注情報!M232=0),"",発注情報!M232))</f>
        <v/>
      </c>
      <c r="D7" s="151" t="str">
        <f>IF(C7="","",C7*発注情報!$D$2)</f>
        <v/>
      </c>
      <c r="E7" s="236" t="str">
        <f>IF(ISERROR(発注情報!O138)=TRUE,"",IF(OR(発注情報!O138="",発注情報!O138=0),"",発注情報!O138))</f>
        <v/>
      </c>
      <c r="F7" s="236" t="str">
        <f>IF(ISERROR(発注情報!P138)=TRUE,"",IF(OR(発注情報!P138="",発注情報!P138=0),"",発注情報!P138))</f>
        <v/>
      </c>
      <c r="G7" s="236" t="str">
        <f>IF(ISERROR(発注情報!Q138)=TRUE,"",IF(OR(発注情報!Q138="",発注情報!Q138=0),"",発注情報!Q138))</f>
        <v/>
      </c>
      <c r="H7" s="157" t="str">
        <f>IF(ISERROR(発注情報!R232)=TRUE,"",IF(OR(発注情報!R232="",発注情報!R232=0),"",発注情報!R232))</f>
        <v/>
      </c>
      <c r="I7" s="158" t="str">
        <f>IF(ISERROR(発注情報!S232)=TRUE,"",IF(OR(発注情報!S232="",発注情報!S232=0),"",発注情報!S232))</f>
        <v/>
      </c>
      <c r="J7" s="159" t="str">
        <f>IF(ISERROR(発注情報!T232)=TRUE,"",IF(OR(発注情報!T232="",発注情報!T232=0),"",発注情報!T232))</f>
        <v/>
      </c>
      <c r="K7" s="160" t="str">
        <f>IF(ISERROR(発注情報!U232)=TRUE,"",IF(OR(発注情報!U232="",発注情報!U232=0),"",発注情報!U232))</f>
        <v/>
      </c>
      <c r="L7" s="159" t="str">
        <f>IF(ISERROR(発注情報!V232)=TRUE,"",IF(OR(発注情報!V232="",発注情報!V232=0),"",発注情報!V232))</f>
        <v/>
      </c>
      <c r="M7" s="160" t="str">
        <f>IF(ISERROR(発注情報!W232)=TRUE,"",IF(OR(発注情報!W232="",発注情報!W232=0),"",発注情報!W232))</f>
        <v/>
      </c>
      <c r="N7" s="159" t="str">
        <f>IF(ISERROR(発注情報!X232)=TRUE,"",IF(OR(発注情報!X232="",発注情報!X232=0),"",発注情報!X232))</f>
        <v/>
      </c>
      <c r="O7" s="160" t="str">
        <f>IF(ISERROR(発注情報!Y232)=TRUE,"",IF(OR(発注情報!Y232="",発注情報!Y232=0),"",発注情報!Y232))</f>
        <v/>
      </c>
      <c r="P7" s="159" t="str">
        <f>IF(ISERROR(発注情報!Z232)=TRUE,"",IF(OR(発注情報!Z232="",発注情報!Z232=0),"",発注情報!Z232))</f>
        <v/>
      </c>
      <c r="Q7" s="160" t="str">
        <f>IF(ISERROR(発注情報!AA232)=TRUE,"",IF(OR(発注情報!AA232="",発注情報!AA232=0),"",発注情報!AA232))</f>
        <v/>
      </c>
      <c r="R7" s="159" t="str">
        <f>IF(ISERROR(発注情報!AB232)=TRUE,"",IF(OR(発注情報!AB232="",発注情報!AB232=0),"",発注情報!AB232))</f>
        <v/>
      </c>
      <c r="S7" s="160" t="str">
        <f>IF(ISERROR(発注情報!AC232)=TRUE,"",IF(OR(発注情報!AC232="",発注情報!AC232=0),"",発注情報!AC232))</f>
        <v/>
      </c>
      <c r="T7" s="159" t="str">
        <f>IF(ISERROR(発注情報!AD232)=TRUE,"",IF(OR(発注情報!AD232="",発注情報!AD232=0),"",発注情報!AD232))</f>
        <v/>
      </c>
      <c r="U7" s="160" t="str">
        <f>IF(ISERROR(発注情報!AE232)=TRUE,"",IF(OR(発注情報!AE232="",発注情報!AE232=0),"",発注情報!AE232))</f>
        <v/>
      </c>
      <c r="V7" s="159" t="str">
        <f>IF(ISERROR(発注情報!AF232)=TRUE,"",IF(OR(発注情報!AF232="",発注情報!AF232=0),"",発注情報!AF232))</f>
        <v/>
      </c>
      <c r="W7" s="160" t="str">
        <f>IF(ISERROR(発注情報!AG232)=TRUE,"",IF(OR(発注情報!AG232="",発注情報!AG232=0),"",発注情報!AG232))</f>
        <v/>
      </c>
      <c r="X7" s="159" t="str">
        <f>IF(ISERROR(発注情報!AH232)=TRUE,"",IF(OR(発注情報!AH232="",発注情報!AH232=0),"",発注情報!AH232))</f>
        <v/>
      </c>
      <c r="Y7" s="160" t="str">
        <f>IF(ISERROR(発注情報!AI232)=TRUE,"",IF(OR(発注情報!AI232="",発注情報!AI232=0),"",発注情報!AI232))</f>
        <v/>
      </c>
      <c r="Z7" s="159" t="str">
        <f>IF(ISERROR(発注情報!AJ232)=TRUE,"",IF(OR(発注情報!AJ232="",発注情報!AJ232=0),"",発注情報!AJ232))</f>
        <v/>
      </c>
      <c r="AA7" s="160" t="str">
        <f>IF(ISERROR(発注情報!AK232)=TRUE,"",IF(OR(発注情報!AK232="",発注情報!AK232=0),"",発注情報!AK232))</f>
        <v/>
      </c>
      <c r="AB7" s="159" t="str">
        <f>IF(ISERROR(発注情報!AL232)=TRUE,"",IF(OR(発注情報!AL232="",発注情報!AL232=0),"",発注情報!AL232))</f>
        <v/>
      </c>
      <c r="AC7" s="160" t="str">
        <f>IF(ISERROR(発注情報!AM232)=TRUE,"",IF(OR(発注情報!AM232="",発注情報!AM232=0),"",発注情報!AM232))</f>
        <v/>
      </c>
      <c r="AD7" s="159" t="str">
        <f>IF(ISERROR(発注情報!AN232)=TRUE,"",IF(OR(発注情報!AN232="",発注情報!AN232=0),"",発注情報!AN232))</f>
        <v/>
      </c>
      <c r="AE7" s="160" t="str">
        <f>IF(ISERROR(発注情報!AO232)=TRUE,"",IF(OR(発注情報!AO232="",発注情報!AO232=0),"",発注情報!AO232))</f>
        <v/>
      </c>
      <c r="AF7" s="159" t="str">
        <f>IF(ISERROR(発注情報!AP232)=TRUE,"",IF(OR(発注情報!AP232="",発注情報!AP232=0),"",発注情報!AP232))</f>
        <v/>
      </c>
      <c r="AG7" s="160" t="str">
        <f>IF(ISERROR(発注情報!AQ232)=TRUE,"",IF(OR(発注情報!AQ232="",発注情報!AQ232=0),"",発注情報!AQ232))</f>
        <v/>
      </c>
      <c r="AH7" s="157" t="str">
        <f>IF(ISERROR(発注情報!AR232)=TRUE,"",IF(OR(発注情報!AR232="",発注情報!AR232=0),"",発注情報!AR232))</f>
        <v/>
      </c>
      <c r="AI7" s="158" t="str">
        <f>IF(ISERROR(発注情報!AS232)=TRUE,"",IF(OR(発注情報!AS232="",発注情報!AS232=0),"",発注情報!AS232))</f>
        <v/>
      </c>
    </row>
    <row r="8" spans="1:39" ht="18.75" customHeight="1" x14ac:dyDescent="0.15">
      <c r="A8" s="161">
        <v>3</v>
      </c>
      <c r="B8" s="150" t="str">
        <f>IF(ISERROR(発注情報!L233)=TRUE,"",IF(OR(発注情報!L233="",発注情報!L233=0),"",発注情報!L233))</f>
        <v/>
      </c>
      <c r="C8" s="151" t="str">
        <f>IF(ISERROR(発注情報!M233)=TRUE,"",IF(OR(発注情報!M233="",発注情報!M233=0),"",発注情報!M233))</f>
        <v/>
      </c>
      <c r="D8" s="151" t="str">
        <f>IF(C8="","",C8*発注情報!$D$2)</f>
        <v/>
      </c>
      <c r="E8" s="236" t="str">
        <f>IF(ISERROR(発注情報!O139)=TRUE,"",IF(OR(発注情報!O139="",発注情報!O139=0),"",発注情報!O139))</f>
        <v/>
      </c>
      <c r="F8" s="236" t="str">
        <f>IF(ISERROR(発注情報!P139)=TRUE,"",IF(OR(発注情報!P139="",発注情報!P139=0),"",発注情報!P139))</f>
        <v/>
      </c>
      <c r="G8" s="236" t="str">
        <f>IF(ISERROR(発注情報!Q139)=TRUE,"",IF(OR(発注情報!Q139="",発注情報!Q139=0),"",発注情報!Q139))</f>
        <v/>
      </c>
      <c r="H8" s="157" t="str">
        <f>IF(ISERROR(発注情報!R233)=TRUE,"",IF(OR(発注情報!R233="",発注情報!R233=0),"",発注情報!R233))</f>
        <v/>
      </c>
      <c r="I8" s="158" t="str">
        <f>IF(ISERROR(発注情報!S233)=TRUE,"",IF(OR(発注情報!S233="",発注情報!S233=0),"",発注情報!S233))</f>
        <v/>
      </c>
      <c r="J8" s="159" t="str">
        <f>IF(ISERROR(発注情報!T233)=TRUE,"",IF(OR(発注情報!T233="",発注情報!T233=0),"",発注情報!T233))</f>
        <v/>
      </c>
      <c r="K8" s="160" t="str">
        <f>IF(ISERROR(発注情報!U233)=TRUE,"",IF(OR(発注情報!U233="",発注情報!U233=0),"",発注情報!U233))</f>
        <v/>
      </c>
      <c r="L8" s="159" t="str">
        <f>IF(ISERROR(発注情報!V233)=TRUE,"",IF(OR(発注情報!V233="",発注情報!V233=0),"",発注情報!V233))</f>
        <v/>
      </c>
      <c r="M8" s="160" t="str">
        <f>IF(ISERROR(発注情報!W233)=TRUE,"",IF(OR(発注情報!W233="",発注情報!W233=0),"",発注情報!W233))</f>
        <v/>
      </c>
      <c r="N8" s="159" t="str">
        <f>IF(ISERROR(発注情報!X233)=TRUE,"",IF(OR(発注情報!X233="",発注情報!X233=0),"",発注情報!X233))</f>
        <v/>
      </c>
      <c r="O8" s="160" t="str">
        <f>IF(ISERROR(発注情報!Y233)=TRUE,"",IF(OR(発注情報!Y233="",発注情報!Y233=0),"",発注情報!Y233))</f>
        <v/>
      </c>
      <c r="P8" s="159" t="str">
        <f>IF(ISERROR(発注情報!Z233)=TRUE,"",IF(OR(発注情報!Z233="",発注情報!Z233=0),"",発注情報!Z233))</f>
        <v/>
      </c>
      <c r="Q8" s="160" t="str">
        <f>IF(ISERROR(発注情報!AA233)=TRUE,"",IF(OR(発注情報!AA233="",発注情報!AA233=0),"",発注情報!AA233))</f>
        <v/>
      </c>
      <c r="R8" s="159" t="str">
        <f>IF(ISERROR(発注情報!AB233)=TRUE,"",IF(OR(発注情報!AB233="",発注情報!AB233=0),"",発注情報!AB233))</f>
        <v/>
      </c>
      <c r="S8" s="160" t="str">
        <f>IF(ISERROR(発注情報!AC233)=TRUE,"",IF(OR(発注情報!AC233="",発注情報!AC233=0),"",発注情報!AC233))</f>
        <v/>
      </c>
      <c r="T8" s="159" t="str">
        <f>IF(ISERROR(発注情報!AD233)=TRUE,"",IF(OR(発注情報!AD233="",発注情報!AD233=0),"",発注情報!AD233))</f>
        <v/>
      </c>
      <c r="U8" s="160" t="str">
        <f>IF(ISERROR(発注情報!AE233)=TRUE,"",IF(OR(発注情報!AE233="",発注情報!AE233=0),"",発注情報!AE233))</f>
        <v/>
      </c>
      <c r="V8" s="159" t="str">
        <f>IF(ISERROR(発注情報!AF233)=TRUE,"",IF(OR(発注情報!AF233="",発注情報!AF233=0),"",発注情報!AF233))</f>
        <v/>
      </c>
      <c r="W8" s="160" t="str">
        <f>IF(ISERROR(発注情報!AG233)=TRUE,"",IF(OR(発注情報!AG233="",発注情報!AG233=0),"",発注情報!AG233))</f>
        <v/>
      </c>
      <c r="X8" s="159" t="str">
        <f>IF(ISERROR(発注情報!AH233)=TRUE,"",IF(OR(発注情報!AH233="",発注情報!AH233=0),"",発注情報!AH233))</f>
        <v/>
      </c>
      <c r="Y8" s="160" t="str">
        <f>IF(ISERROR(発注情報!AI233)=TRUE,"",IF(OR(発注情報!AI233="",発注情報!AI233=0),"",発注情報!AI233))</f>
        <v/>
      </c>
      <c r="Z8" s="159" t="str">
        <f>IF(ISERROR(発注情報!AJ233)=TRUE,"",IF(OR(発注情報!AJ233="",発注情報!AJ233=0),"",発注情報!AJ233))</f>
        <v/>
      </c>
      <c r="AA8" s="160" t="str">
        <f>IF(ISERROR(発注情報!AK233)=TRUE,"",IF(OR(発注情報!AK233="",発注情報!AK233=0),"",発注情報!AK233))</f>
        <v/>
      </c>
      <c r="AB8" s="159" t="str">
        <f>IF(ISERROR(発注情報!AL233)=TRUE,"",IF(OR(発注情報!AL233="",発注情報!AL233=0),"",発注情報!AL233))</f>
        <v/>
      </c>
      <c r="AC8" s="160" t="str">
        <f>IF(ISERROR(発注情報!AM233)=TRUE,"",IF(OR(発注情報!AM233="",発注情報!AM233=0),"",発注情報!AM233))</f>
        <v/>
      </c>
      <c r="AD8" s="159" t="str">
        <f>IF(ISERROR(発注情報!AN233)=TRUE,"",IF(OR(発注情報!AN233="",発注情報!AN233=0),"",発注情報!AN233))</f>
        <v/>
      </c>
      <c r="AE8" s="160" t="str">
        <f>IF(ISERROR(発注情報!AO233)=TRUE,"",IF(OR(発注情報!AO233="",発注情報!AO233=0),"",発注情報!AO233))</f>
        <v/>
      </c>
      <c r="AF8" s="159" t="str">
        <f>IF(ISERROR(発注情報!AP233)=TRUE,"",IF(OR(発注情報!AP233="",発注情報!AP233=0),"",発注情報!AP233))</f>
        <v/>
      </c>
      <c r="AG8" s="160" t="str">
        <f>IF(ISERROR(発注情報!AQ233)=TRUE,"",IF(OR(発注情報!AQ233="",発注情報!AQ233=0),"",発注情報!AQ233))</f>
        <v/>
      </c>
      <c r="AH8" s="157" t="str">
        <f>IF(ISERROR(発注情報!AR233)=TRUE,"",IF(OR(発注情報!AR233="",発注情報!AR233=0),"",発注情報!AR233))</f>
        <v/>
      </c>
      <c r="AI8" s="158" t="str">
        <f>IF(ISERROR(発注情報!AS233)=TRUE,"",IF(OR(発注情報!AS233="",発注情報!AS233=0),"",発注情報!AS233))</f>
        <v/>
      </c>
    </row>
    <row r="9" spans="1:39" ht="18.75" customHeight="1" x14ac:dyDescent="0.15">
      <c r="A9" s="144">
        <v>4</v>
      </c>
      <c r="B9" s="150" t="str">
        <f>IF(ISERROR(発注情報!L234)=TRUE,"",IF(OR(発注情報!L234="",発注情報!L234=0),"",発注情報!L234))</f>
        <v/>
      </c>
      <c r="C9" s="151" t="str">
        <f>IF(ISERROR(発注情報!M234)=TRUE,"",IF(OR(発注情報!M234="",発注情報!M234=0),"",発注情報!M234))</f>
        <v/>
      </c>
      <c r="D9" s="151" t="str">
        <f>IF(C9="","",C9*発注情報!$D$2)</f>
        <v/>
      </c>
      <c r="E9" s="236" t="str">
        <f>IF(ISERROR(発注情報!O140)=TRUE,"",IF(OR(発注情報!O140="",発注情報!O140=0),"",発注情報!O140))</f>
        <v/>
      </c>
      <c r="F9" s="236" t="str">
        <f>IF(ISERROR(発注情報!P140)=TRUE,"",IF(OR(発注情報!P140="",発注情報!P140=0),"",発注情報!P140))</f>
        <v/>
      </c>
      <c r="G9" s="236" t="str">
        <f>IF(ISERROR(発注情報!Q140)=TRUE,"",IF(OR(発注情報!Q140="",発注情報!Q140=0),"",発注情報!Q140))</f>
        <v/>
      </c>
      <c r="H9" s="157" t="str">
        <f>IF(ISERROR(発注情報!R234)=TRUE,"",IF(OR(発注情報!R234="",発注情報!R234=0),"",発注情報!R234))</f>
        <v/>
      </c>
      <c r="I9" s="158" t="str">
        <f>IF(ISERROR(発注情報!S234)=TRUE,"",IF(OR(発注情報!S234="",発注情報!S234=0),"",発注情報!S234))</f>
        <v/>
      </c>
      <c r="J9" s="159" t="str">
        <f>IF(ISERROR(発注情報!T234)=TRUE,"",IF(OR(発注情報!T234="",発注情報!T234=0),"",発注情報!T234))</f>
        <v/>
      </c>
      <c r="K9" s="160" t="str">
        <f>IF(ISERROR(発注情報!U234)=TRUE,"",IF(OR(発注情報!U234="",発注情報!U234=0),"",発注情報!U234))</f>
        <v/>
      </c>
      <c r="L9" s="159" t="str">
        <f>IF(ISERROR(発注情報!V234)=TRUE,"",IF(OR(発注情報!V234="",発注情報!V234=0),"",発注情報!V234))</f>
        <v/>
      </c>
      <c r="M9" s="160" t="str">
        <f>IF(ISERROR(発注情報!W234)=TRUE,"",IF(OR(発注情報!W234="",発注情報!W234=0),"",発注情報!W234))</f>
        <v/>
      </c>
      <c r="N9" s="159" t="str">
        <f>IF(ISERROR(発注情報!X234)=TRUE,"",IF(OR(発注情報!X234="",発注情報!X234=0),"",発注情報!X234))</f>
        <v/>
      </c>
      <c r="O9" s="160" t="str">
        <f>IF(ISERROR(発注情報!Y234)=TRUE,"",IF(OR(発注情報!Y234="",発注情報!Y234=0),"",発注情報!Y234))</f>
        <v/>
      </c>
      <c r="P9" s="159" t="str">
        <f>IF(ISERROR(発注情報!Z234)=TRUE,"",IF(OR(発注情報!Z234="",発注情報!Z234=0),"",発注情報!Z234))</f>
        <v/>
      </c>
      <c r="Q9" s="160" t="str">
        <f>IF(ISERROR(発注情報!AA234)=TRUE,"",IF(OR(発注情報!AA234="",発注情報!AA234=0),"",発注情報!AA234))</f>
        <v/>
      </c>
      <c r="R9" s="159" t="str">
        <f>IF(ISERROR(発注情報!AB234)=TRUE,"",IF(OR(発注情報!AB234="",発注情報!AB234=0),"",発注情報!AB234))</f>
        <v/>
      </c>
      <c r="S9" s="160" t="str">
        <f>IF(ISERROR(発注情報!AC234)=TRUE,"",IF(OR(発注情報!AC234="",発注情報!AC234=0),"",発注情報!AC234))</f>
        <v/>
      </c>
      <c r="T9" s="159" t="str">
        <f>IF(ISERROR(発注情報!AD234)=TRUE,"",IF(OR(発注情報!AD234="",発注情報!AD234=0),"",発注情報!AD234))</f>
        <v/>
      </c>
      <c r="U9" s="160" t="str">
        <f>IF(ISERROR(発注情報!AE234)=TRUE,"",IF(OR(発注情報!AE234="",発注情報!AE234=0),"",発注情報!AE234))</f>
        <v/>
      </c>
      <c r="V9" s="159" t="str">
        <f>IF(ISERROR(発注情報!AF234)=TRUE,"",IF(OR(発注情報!AF234="",発注情報!AF234=0),"",発注情報!AF234))</f>
        <v/>
      </c>
      <c r="W9" s="160" t="str">
        <f>IF(ISERROR(発注情報!AG234)=TRUE,"",IF(OR(発注情報!AG234="",発注情報!AG234=0),"",発注情報!AG234))</f>
        <v/>
      </c>
      <c r="X9" s="159" t="str">
        <f>IF(ISERROR(発注情報!AH234)=TRUE,"",IF(OR(発注情報!AH234="",発注情報!AH234=0),"",発注情報!AH234))</f>
        <v/>
      </c>
      <c r="Y9" s="160" t="str">
        <f>IF(ISERROR(発注情報!AI234)=TRUE,"",IF(OR(発注情報!AI234="",発注情報!AI234=0),"",発注情報!AI234))</f>
        <v/>
      </c>
      <c r="Z9" s="159" t="str">
        <f>IF(ISERROR(発注情報!AJ234)=TRUE,"",IF(OR(発注情報!AJ234="",発注情報!AJ234=0),"",発注情報!AJ234))</f>
        <v/>
      </c>
      <c r="AA9" s="160" t="str">
        <f>IF(ISERROR(発注情報!AK234)=TRUE,"",IF(OR(発注情報!AK234="",発注情報!AK234=0),"",発注情報!AK234))</f>
        <v/>
      </c>
      <c r="AB9" s="159" t="str">
        <f>IF(ISERROR(発注情報!AL234)=TRUE,"",IF(OR(発注情報!AL234="",発注情報!AL234=0),"",発注情報!AL234))</f>
        <v/>
      </c>
      <c r="AC9" s="160" t="str">
        <f>IF(ISERROR(発注情報!AM234)=TRUE,"",IF(OR(発注情報!AM234="",発注情報!AM234=0),"",発注情報!AM234))</f>
        <v/>
      </c>
      <c r="AD9" s="159" t="str">
        <f>IF(ISERROR(発注情報!AN234)=TRUE,"",IF(OR(発注情報!AN234="",発注情報!AN234=0),"",発注情報!AN234))</f>
        <v/>
      </c>
      <c r="AE9" s="160" t="str">
        <f>IF(ISERROR(発注情報!AO234)=TRUE,"",IF(OR(発注情報!AO234="",発注情報!AO234=0),"",発注情報!AO234))</f>
        <v/>
      </c>
      <c r="AF9" s="159" t="str">
        <f>IF(ISERROR(発注情報!AP234)=TRUE,"",IF(OR(発注情報!AP234="",発注情報!AP234=0),"",発注情報!AP234))</f>
        <v/>
      </c>
      <c r="AG9" s="160" t="str">
        <f>IF(ISERROR(発注情報!AQ234)=TRUE,"",IF(OR(発注情報!AQ234="",発注情報!AQ234=0),"",発注情報!AQ234))</f>
        <v/>
      </c>
      <c r="AH9" s="157" t="str">
        <f>IF(ISERROR(発注情報!AR234)=TRUE,"",IF(OR(発注情報!AR234="",発注情報!AR234=0),"",発注情報!AR234))</f>
        <v/>
      </c>
      <c r="AI9" s="158" t="str">
        <f>IF(ISERROR(発注情報!AS234)=TRUE,"",IF(OR(発注情報!AS234="",発注情報!AS234=0),"",発注情報!AS234))</f>
        <v/>
      </c>
    </row>
    <row r="10" spans="1:39" ht="18.75" customHeight="1" x14ac:dyDescent="0.15">
      <c r="A10" s="161">
        <v>5</v>
      </c>
      <c r="B10" s="150" t="str">
        <f>IF(ISERROR(発注情報!L235)=TRUE,"",IF(OR(発注情報!L235="",発注情報!L235=0),"",発注情報!L235))</f>
        <v/>
      </c>
      <c r="C10" s="151" t="str">
        <f>IF(ISERROR(発注情報!M235)=TRUE,"",IF(OR(発注情報!M235="",発注情報!M235=0),"",発注情報!M235))</f>
        <v/>
      </c>
      <c r="D10" s="151" t="str">
        <f>IF(C10="","",C10*発注情報!$D$2)</f>
        <v/>
      </c>
      <c r="E10" s="236" t="str">
        <f>IF(ISERROR(発注情報!O141)=TRUE,"",IF(OR(発注情報!O141="",発注情報!O141=0),"",発注情報!O141))</f>
        <v/>
      </c>
      <c r="F10" s="236" t="str">
        <f>IF(ISERROR(発注情報!P141)=TRUE,"",IF(OR(発注情報!P141="",発注情報!P141=0),"",発注情報!P141))</f>
        <v/>
      </c>
      <c r="G10" s="236" t="str">
        <f>IF(ISERROR(発注情報!Q141)=TRUE,"",IF(OR(発注情報!Q141="",発注情報!Q141=0),"",発注情報!Q141))</f>
        <v/>
      </c>
      <c r="H10" s="157" t="str">
        <f>IF(ISERROR(発注情報!R235)=TRUE,"",IF(OR(発注情報!R235="",発注情報!R235=0),"",発注情報!R235))</f>
        <v/>
      </c>
      <c r="I10" s="158" t="str">
        <f>IF(ISERROR(発注情報!S235)=TRUE,"",IF(OR(発注情報!S235="",発注情報!S235=0),"",発注情報!S235))</f>
        <v/>
      </c>
      <c r="J10" s="159" t="str">
        <f>IF(ISERROR(発注情報!T235)=TRUE,"",IF(OR(発注情報!T235="",発注情報!T235=0),"",発注情報!T235))</f>
        <v/>
      </c>
      <c r="K10" s="160" t="str">
        <f>IF(ISERROR(発注情報!U235)=TRUE,"",IF(OR(発注情報!U235="",発注情報!U235=0),"",発注情報!U235))</f>
        <v/>
      </c>
      <c r="L10" s="159" t="str">
        <f>IF(ISERROR(発注情報!V235)=TRUE,"",IF(OR(発注情報!V235="",発注情報!V235=0),"",発注情報!V235))</f>
        <v/>
      </c>
      <c r="M10" s="160" t="str">
        <f>IF(ISERROR(発注情報!W235)=TRUE,"",IF(OR(発注情報!W235="",発注情報!W235=0),"",発注情報!W235))</f>
        <v/>
      </c>
      <c r="N10" s="159" t="str">
        <f>IF(ISERROR(発注情報!X235)=TRUE,"",IF(OR(発注情報!X235="",発注情報!X235=0),"",発注情報!X235))</f>
        <v/>
      </c>
      <c r="O10" s="160" t="str">
        <f>IF(ISERROR(発注情報!Y235)=TRUE,"",IF(OR(発注情報!Y235="",発注情報!Y235=0),"",発注情報!Y235))</f>
        <v/>
      </c>
      <c r="P10" s="159" t="str">
        <f>IF(ISERROR(発注情報!Z235)=TRUE,"",IF(OR(発注情報!Z235="",発注情報!Z235=0),"",発注情報!Z235))</f>
        <v/>
      </c>
      <c r="Q10" s="160" t="str">
        <f>IF(ISERROR(発注情報!AA235)=TRUE,"",IF(OR(発注情報!AA235="",発注情報!AA235=0),"",発注情報!AA235))</f>
        <v/>
      </c>
      <c r="R10" s="159" t="str">
        <f>IF(ISERROR(発注情報!AB235)=TRUE,"",IF(OR(発注情報!AB235="",発注情報!AB235=0),"",発注情報!AB235))</f>
        <v/>
      </c>
      <c r="S10" s="160" t="str">
        <f>IF(ISERROR(発注情報!AC235)=TRUE,"",IF(OR(発注情報!AC235="",発注情報!AC235=0),"",発注情報!AC235))</f>
        <v/>
      </c>
      <c r="T10" s="159" t="str">
        <f>IF(ISERROR(発注情報!AD235)=TRUE,"",IF(OR(発注情報!AD235="",発注情報!AD235=0),"",発注情報!AD235))</f>
        <v/>
      </c>
      <c r="U10" s="160" t="str">
        <f>IF(ISERROR(発注情報!AE235)=TRUE,"",IF(OR(発注情報!AE235="",発注情報!AE235=0),"",発注情報!AE235))</f>
        <v/>
      </c>
      <c r="V10" s="159" t="str">
        <f>IF(ISERROR(発注情報!AF235)=TRUE,"",IF(OR(発注情報!AF235="",発注情報!AF235=0),"",発注情報!AF235))</f>
        <v/>
      </c>
      <c r="W10" s="160" t="str">
        <f>IF(ISERROR(発注情報!AG235)=TRUE,"",IF(OR(発注情報!AG235="",発注情報!AG235=0),"",発注情報!AG235))</f>
        <v/>
      </c>
      <c r="X10" s="159" t="str">
        <f>IF(ISERROR(発注情報!AH235)=TRUE,"",IF(OR(発注情報!AH235="",発注情報!AH235=0),"",発注情報!AH235))</f>
        <v/>
      </c>
      <c r="Y10" s="160" t="str">
        <f>IF(ISERROR(発注情報!AI235)=TRUE,"",IF(OR(発注情報!AI235="",発注情報!AI235=0),"",発注情報!AI235))</f>
        <v/>
      </c>
      <c r="Z10" s="159" t="str">
        <f>IF(ISERROR(発注情報!AJ235)=TRUE,"",IF(OR(発注情報!AJ235="",発注情報!AJ235=0),"",発注情報!AJ235))</f>
        <v/>
      </c>
      <c r="AA10" s="160" t="str">
        <f>IF(ISERROR(発注情報!AK235)=TRUE,"",IF(OR(発注情報!AK235="",発注情報!AK235=0),"",発注情報!AK235))</f>
        <v/>
      </c>
      <c r="AB10" s="159" t="str">
        <f>IF(ISERROR(発注情報!AL235)=TRUE,"",IF(OR(発注情報!AL235="",発注情報!AL235=0),"",発注情報!AL235))</f>
        <v/>
      </c>
      <c r="AC10" s="160" t="str">
        <f>IF(ISERROR(発注情報!AM235)=TRUE,"",IF(OR(発注情報!AM235="",発注情報!AM235=0),"",発注情報!AM235))</f>
        <v/>
      </c>
      <c r="AD10" s="159" t="str">
        <f>IF(ISERROR(発注情報!AN235)=TRUE,"",IF(OR(発注情報!AN235="",発注情報!AN235=0),"",発注情報!AN235))</f>
        <v/>
      </c>
      <c r="AE10" s="160" t="str">
        <f>IF(ISERROR(発注情報!AO235)=TRUE,"",IF(OR(発注情報!AO235="",発注情報!AO235=0),"",発注情報!AO235))</f>
        <v/>
      </c>
      <c r="AF10" s="159" t="str">
        <f>IF(ISERROR(発注情報!AP235)=TRUE,"",IF(OR(発注情報!AP235="",発注情報!AP235=0),"",発注情報!AP235))</f>
        <v/>
      </c>
      <c r="AG10" s="160" t="str">
        <f>IF(ISERROR(発注情報!AQ235)=TRUE,"",IF(OR(発注情報!AQ235="",発注情報!AQ235=0),"",発注情報!AQ235))</f>
        <v/>
      </c>
      <c r="AH10" s="157" t="str">
        <f>IF(ISERROR(発注情報!AR235)=TRUE,"",IF(OR(発注情報!AR235="",発注情報!AR235=0),"",発注情報!AR235))</f>
        <v/>
      </c>
      <c r="AI10" s="158" t="str">
        <f>IF(ISERROR(発注情報!AS235)=TRUE,"",IF(OR(発注情報!AS235="",発注情報!AS235=0),"",発注情報!AS235))</f>
        <v/>
      </c>
    </row>
    <row r="11" spans="1:39" ht="18.75" customHeight="1" x14ac:dyDescent="0.15">
      <c r="A11" s="144">
        <v>6</v>
      </c>
      <c r="B11" s="150" t="str">
        <f>IF(ISERROR(発注情報!L236)=TRUE,"",IF(OR(発注情報!L236="",発注情報!L236=0),"",発注情報!L236))</f>
        <v/>
      </c>
      <c r="C11" s="151" t="str">
        <f>IF(ISERROR(発注情報!M236)=TRUE,"",IF(OR(発注情報!M236="",発注情報!M236=0),"",発注情報!M236))</f>
        <v/>
      </c>
      <c r="D11" s="151" t="str">
        <f>IF(C11="","",C11*発注情報!$D$2)</f>
        <v/>
      </c>
      <c r="E11" s="236" t="str">
        <f>IF(ISERROR(発注情報!O142)=TRUE,"",IF(OR(発注情報!O142="",発注情報!O142=0),"",発注情報!O142))</f>
        <v/>
      </c>
      <c r="F11" s="236" t="str">
        <f>IF(ISERROR(発注情報!P142)=TRUE,"",IF(OR(発注情報!P142="",発注情報!P142=0),"",発注情報!P142))</f>
        <v/>
      </c>
      <c r="G11" s="236" t="str">
        <f>IF(ISERROR(発注情報!Q142)=TRUE,"",IF(OR(発注情報!Q142="",発注情報!Q142=0),"",発注情報!Q142))</f>
        <v/>
      </c>
      <c r="H11" s="157" t="str">
        <f>IF(ISERROR(発注情報!R236)=TRUE,"",IF(OR(発注情報!R236="",発注情報!R236=0),"",発注情報!R236))</f>
        <v/>
      </c>
      <c r="I11" s="158" t="str">
        <f>IF(ISERROR(発注情報!S236)=TRUE,"",IF(OR(発注情報!S236="",発注情報!S236=0),"",発注情報!S236))</f>
        <v/>
      </c>
      <c r="J11" s="159" t="str">
        <f>IF(ISERROR(発注情報!T236)=TRUE,"",IF(OR(発注情報!T236="",発注情報!T236=0),"",発注情報!T236))</f>
        <v/>
      </c>
      <c r="K11" s="160" t="str">
        <f>IF(ISERROR(発注情報!U236)=TRUE,"",IF(OR(発注情報!U236="",発注情報!U236=0),"",発注情報!U236))</f>
        <v/>
      </c>
      <c r="L11" s="159" t="str">
        <f>IF(ISERROR(発注情報!V236)=TRUE,"",IF(OR(発注情報!V236="",発注情報!V236=0),"",発注情報!V236))</f>
        <v/>
      </c>
      <c r="M11" s="160" t="str">
        <f>IF(ISERROR(発注情報!W236)=TRUE,"",IF(OR(発注情報!W236="",発注情報!W236=0),"",発注情報!W236))</f>
        <v/>
      </c>
      <c r="N11" s="159" t="str">
        <f>IF(ISERROR(発注情報!X236)=TRUE,"",IF(OR(発注情報!X236="",発注情報!X236=0),"",発注情報!X236))</f>
        <v/>
      </c>
      <c r="O11" s="160" t="str">
        <f>IF(ISERROR(発注情報!Y236)=TRUE,"",IF(OR(発注情報!Y236="",発注情報!Y236=0),"",発注情報!Y236))</f>
        <v/>
      </c>
      <c r="P11" s="159" t="str">
        <f>IF(ISERROR(発注情報!Z236)=TRUE,"",IF(OR(発注情報!Z236="",発注情報!Z236=0),"",発注情報!Z236))</f>
        <v/>
      </c>
      <c r="Q11" s="160" t="str">
        <f>IF(ISERROR(発注情報!AA236)=TRUE,"",IF(OR(発注情報!AA236="",発注情報!AA236=0),"",発注情報!AA236))</f>
        <v/>
      </c>
      <c r="R11" s="159" t="str">
        <f>IF(ISERROR(発注情報!AB236)=TRUE,"",IF(OR(発注情報!AB236="",発注情報!AB236=0),"",発注情報!AB236))</f>
        <v/>
      </c>
      <c r="S11" s="160" t="str">
        <f>IF(ISERROR(発注情報!AC236)=TRUE,"",IF(OR(発注情報!AC236="",発注情報!AC236=0),"",発注情報!AC236))</f>
        <v/>
      </c>
      <c r="T11" s="159" t="str">
        <f>IF(ISERROR(発注情報!AD236)=TRUE,"",IF(OR(発注情報!AD236="",発注情報!AD236=0),"",発注情報!AD236))</f>
        <v/>
      </c>
      <c r="U11" s="160" t="str">
        <f>IF(ISERROR(発注情報!AE236)=TRUE,"",IF(OR(発注情報!AE236="",発注情報!AE236=0),"",発注情報!AE236))</f>
        <v/>
      </c>
      <c r="V11" s="159" t="str">
        <f>IF(ISERROR(発注情報!AF236)=TRUE,"",IF(OR(発注情報!AF236="",発注情報!AF236=0),"",発注情報!AF236))</f>
        <v/>
      </c>
      <c r="W11" s="160" t="str">
        <f>IF(ISERROR(発注情報!AG236)=TRUE,"",IF(OR(発注情報!AG236="",発注情報!AG236=0),"",発注情報!AG236))</f>
        <v/>
      </c>
      <c r="X11" s="159" t="str">
        <f>IF(ISERROR(発注情報!AH236)=TRUE,"",IF(OR(発注情報!AH236="",発注情報!AH236=0),"",発注情報!AH236))</f>
        <v/>
      </c>
      <c r="Y11" s="160" t="str">
        <f>IF(ISERROR(発注情報!AI236)=TRUE,"",IF(OR(発注情報!AI236="",発注情報!AI236=0),"",発注情報!AI236))</f>
        <v/>
      </c>
      <c r="Z11" s="159" t="str">
        <f>IF(ISERROR(発注情報!AJ236)=TRUE,"",IF(OR(発注情報!AJ236="",発注情報!AJ236=0),"",発注情報!AJ236))</f>
        <v/>
      </c>
      <c r="AA11" s="160" t="str">
        <f>IF(ISERROR(発注情報!AK236)=TRUE,"",IF(OR(発注情報!AK236="",発注情報!AK236=0),"",発注情報!AK236))</f>
        <v/>
      </c>
      <c r="AB11" s="159" t="str">
        <f>IF(ISERROR(発注情報!AL236)=TRUE,"",IF(OR(発注情報!AL236="",発注情報!AL236=0),"",発注情報!AL236))</f>
        <v/>
      </c>
      <c r="AC11" s="160" t="str">
        <f>IF(ISERROR(発注情報!AM236)=TRUE,"",IF(OR(発注情報!AM236="",発注情報!AM236=0),"",発注情報!AM236))</f>
        <v/>
      </c>
      <c r="AD11" s="159" t="str">
        <f>IF(ISERROR(発注情報!AN236)=TRUE,"",IF(OR(発注情報!AN236="",発注情報!AN236=0),"",発注情報!AN236))</f>
        <v/>
      </c>
      <c r="AE11" s="160" t="str">
        <f>IF(ISERROR(発注情報!AO236)=TRUE,"",IF(OR(発注情報!AO236="",発注情報!AO236=0),"",発注情報!AO236))</f>
        <v/>
      </c>
      <c r="AF11" s="159" t="str">
        <f>IF(ISERROR(発注情報!AP236)=TRUE,"",IF(OR(発注情報!AP236="",発注情報!AP236=0),"",発注情報!AP236))</f>
        <v/>
      </c>
      <c r="AG11" s="160" t="str">
        <f>IF(ISERROR(発注情報!AQ236)=TRUE,"",IF(OR(発注情報!AQ236="",発注情報!AQ236=0),"",発注情報!AQ236))</f>
        <v/>
      </c>
      <c r="AH11" s="157" t="str">
        <f>IF(ISERROR(発注情報!AR236)=TRUE,"",IF(OR(発注情報!AR236="",発注情報!AR236=0),"",発注情報!AR236))</f>
        <v/>
      </c>
      <c r="AI11" s="158" t="str">
        <f>IF(ISERROR(発注情報!AS236)=TRUE,"",IF(OR(発注情報!AS236="",発注情報!AS236=0),"",発注情報!AS236))</f>
        <v/>
      </c>
    </row>
    <row r="12" spans="1:39" ht="18.75" customHeight="1" x14ac:dyDescent="0.15">
      <c r="A12" s="161">
        <v>7</v>
      </c>
      <c r="B12" s="150" t="str">
        <f>IF(ISERROR(発注情報!L237)=TRUE,"",IF(OR(発注情報!L237="",発注情報!L237=0),"",発注情報!L237))</f>
        <v/>
      </c>
      <c r="C12" s="151" t="str">
        <f>IF(ISERROR(発注情報!M237)=TRUE,"",IF(OR(発注情報!M237="",発注情報!M237=0),"",発注情報!M237))</f>
        <v/>
      </c>
      <c r="D12" s="151" t="str">
        <f>IF(C12="","",C12*発注情報!$D$2)</f>
        <v/>
      </c>
      <c r="E12" s="236" t="str">
        <f>IF(ISERROR(発注情報!O143)=TRUE,"",IF(OR(発注情報!O143="",発注情報!O143=0),"",発注情報!O143))</f>
        <v/>
      </c>
      <c r="F12" s="236" t="str">
        <f>IF(ISERROR(発注情報!P143)=TRUE,"",IF(OR(発注情報!P143="",発注情報!P143=0),"",発注情報!P143))</f>
        <v/>
      </c>
      <c r="G12" s="236" t="str">
        <f>IF(ISERROR(発注情報!Q143)=TRUE,"",IF(OR(発注情報!Q143="",発注情報!Q143=0),"",発注情報!Q143))</f>
        <v/>
      </c>
      <c r="H12" s="157" t="str">
        <f>IF(ISERROR(発注情報!R237)=TRUE,"",IF(OR(発注情報!R237="",発注情報!R237=0),"",発注情報!R237))</f>
        <v/>
      </c>
      <c r="I12" s="158" t="str">
        <f>IF(ISERROR(発注情報!S237)=TRUE,"",IF(OR(発注情報!S237="",発注情報!S237=0),"",発注情報!S237))</f>
        <v/>
      </c>
      <c r="J12" s="159" t="str">
        <f>IF(ISERROR(発注情報!T237)=TRUE,"",IF(OR(発注情報!T237="",発注情報!T237=0),"",発注情報!T237))</f>
        <v/>
      </c>
      <c r="K12" s="160" t="str">
        <f>IF(ISERROR(発注情報!U237)=TRUE,"",IF(OR(発注情報!U237="",発注情報!U237=0),"",発注情報!U237))</f>
        <v/>
      </c>
      <c r="L12" s="159" t="str">
        <f>IF(ISERROR(発注情報!V237)=TRUE,"",IF(OR(発注情報!V237="",発注情報!V237=0),"",発注情報!V237))</f>
        <v/>
      </c>
      <c r="M12" s="160" t="str">
        <f>IF(ISERROR(発注情報!W237)=TRUE,"",IF(OR(発注情報!W237="",発注情報!W237=0),"",発注情報!W237))</f>
        <v/>
      </c>
      <c r="N12" s="159" t="str">
        <f>IF(ISERROR(発注情報!X237)=TRUE,"",IF(OR(発注情報!X237="",発注情報!X237=0),"",発注情報!X237))</f>
        <v/>
      </c>
      <c r="O12" s="160" t="str">
        <f>IF(ISERROR(発注情報!Y237)=TRUE,"",IF(OR(発注情報!Y237="",発注情報!Y237=0),"",発注情報!Y237))</f>
        <v/>
      </c>
      <c r="P12" s="159" t="str">
        <f>IF(ISERROR(発注情報!Z237)=TRUE,"",IF(OR(発注情報!Z237="",発注情報!Z237=0),"",発注情報!Z237))</f>
        <v/>
      </c>
      <c r="Q12" s="160" t="str">
        <f>IF(ISERROR(発注情報!AA237)=TRUE,"",IF(OR(発注情報!AA237="",発注情報!AA237=0),"",発注情報!AA237))</f>
        <v/>
      </c>
      <c r="R12" s="159" t="str">
        <f>IF(ISERROR(発注情報!AB237)=TRUE,"",IF(OR(発注情報!AB237="",発注情報!AB237=0),"",発注情報!AB237))</f>
        <v/>
      </c>
      <c r="S12" s="160" t="str">
        <f>IF(ISERROR(発注情報!AC237)=TRUE,"",IF(OR(発注情報!AC237="",発注情報!AC237=0),"",発注情報!AC237))</f>
        <v/>
      </c>
      <c r="T12" s="159" t="str">
        <f>IF(ISERROR(発注情報!AD237)=TRUE,"",IF(OR(発注情報!AD237="",発注情報!AD237=0),"",発注情報!AD237))</f>
        <v/>
      </c>
      <c r="U12" s="160" t="str">
        <f>IF(ISERROR(発注情報!AE237)=TRUE,"",IF(OR(発注情報!AE237="",発注情報!AE237=0),"",発注情報!AE237))</f>
        <v/>
      </c>
      <c r="V12" s="159" t="str">
        <f>IF(ISERROR(発注情報!AF237)=TRUE,"",IF(OR(発注情報!AF237="",発注情報!AF237=0),"",発注情報!AF237))</f>
        <v/>
      </c>
      <c r="W12" s="160" t="str">
        <f>IF(ISERROR(発注情報!AG237)=TRUE,"",IF(OR(発注情報!AG237="",発注情報!AG237=0),"",発注情報!AG237))</f>
        <v/>
      </c>
      <c r="X12" s="159" t="str">
        <f>IF(ISERROR(発注情報!AH237)=TRUE,"",IF(OR(発注情報!AH237="",発注情報!AH237=0),"",発注情報!AH237))</f>
        <v/>
      </c>
      <c r="Y12" s="160" t="str">
        <f>IF(ISERROR(発注情報!AI237)=TRUE,"",IF(OR(発注情報!AI237="",発注情報!AI237=0),"",発注情報!AI237))</f>
        <v/>
      </c>
      <c r="Z12" s="159" t="str">
        <f>IF(ISERROR(発注情報!AJ237)=TRUE,"",IF(OR(発注情報!AJ237="",発注情報!AJ237=0),"",発注情報!AJ237))</f>
        <v/>
      </c>
      <c r="AA12" s="160" t="str">
        <f>IF(ISERROR(発注情報!AK237)=TRUE,"",IF(OR(発注情報!AK237="",発注情報!AK237=0),"",発注情報!AK237))</f>
        <v/>
      </c>
      <c r="AB12" s="159" t="str">
        <f>IF(ISERROR(発注情報!AL237)=TRUE,"",IF(OR(発注情報!AL237="",発注情報!AL237=0),"",発注情報!AL237))</f>
        <v/>
      </c>
      <c r="AC12" s="160" t="str">
        <f>IF(ISERROR(発注情報!AM237)=TRUE,"",IF(OR(発注情報!AM237="",発注情報!AM237=0),"",発注情報!AM237))</f>
        <v/>
      </c>
      <c r="AD12" s="159" t="str">
        <f>IF(ISERROR(発注情報!AN237)=TRUE,"",IF(OR(発注情報!AN237="",発注情報!AN237=0),"",発注情報!AN237))</f>
        <v/>
      </c>
      <c r="AE12" s="160" t="str">
        <f>IF(ISERROR(発注情報!AO237)=TRUE,"",IF(OR(発注情報!AO237="",発注情報!AO237=0),"",発注情報!AO237))</f>
        <v/>
      </c>
      <c r="AF12" s="159" t="str">
        <f>IF(ISERROR(発注情報!AP237)=TRUE,"",IF(OR(発注情報!AP237="",発注情報!AP237=0),"",発注情報!AP237))</f>
        <v/>
      </c>
      <c r="AG12" s="160" t="str">
        <f>IF(ISERROR(発注情報!AQ237)=TRUE,"",IF(OR(発注情報!AQ237="",発注情報!AQ237=0),"",発注情報!AQ237))</f>
        <v/>
      </c>
      <c r="AH12" s="157" t="str">
        <f>IF(ISERROR(発注情報!AR237)=TRUE,"",IF(OR(発注情報!AR237="",発注情報!AR237=0),"",発注情報!AR237))</f>
        <v/>
      </c>
      <c r="AI12" s="158" t="str">
        <f>IF(ISERROR(発注情報!AS237)=TRUE,"",IF(OR(発注情報!AS237="",発注情報!AS237=0),"",発注情報!AS237))</f>
        <v/>
      </c>
    </row>
    <row r="13" spans="1:39" ht="18.75" customHeight="1" x14ac:dyDescent="0.15">
      <c r="A13" s="144">
        <v>8</v>
      </c>
      <c r="B13" s="150" t="str">
        <f>IF(ISERROR(発注情報!L238)=TRUE,"",IF(OR(発注情報!L238="",発注情報!L238=0),"",発注情報!L238))</f>
        <v/>
      </c>
      <c r="C13" s="151" t="str">
        <f>IF(ISERROR(発注情報!M238)=TRUE,"",IF(OR(発注情報!M238="",発注情報!M238=0),"",発注情報!M238))</f>
        <v/>
      </c>
      <c r="D13" s="151" t="str">
        <f>IF(C13="","",C13*発注情報!$D$2)</f>
        <v/>
      </c>
      <c r="E13" s="236" t="str">
        <f>IF(ISERROR(発注情報!O144)=TRUE,"",IF(OR(発注情報!O144="",発注情報!O144=0),"",発注情報!O144))</f>
        <v/>
      </c>
      <c r="F13" s="236" t="str">
        <f>IF(ISERROR(発注情報!P144)=TRUE,"",IF(OR(発注情報!P144="",発注情報!P144=0),"",発注情報!P144))</f>
        <v/>
      </c>
      <c r="G13" s="236" t="str">
        <f>IF(ISERROR(発注情報!Q144)=TRUE,"",IF(OR(発注情報!Q144="",発注情報!Q144=0),"",発注情報!Q144))</f>
        <v/>
      </c>
      <c r="H13" s="157" t="str">
        <f>IF(ISERROR(発注情報!R238)=TRUE,"",IF(OR(発注情報!R238="",発注情報!R238=0),"",発注情報!R238))</f>
        <v/>
      </c>
      <c r="I13" s="158" t="str">
        <f>IF(ISERROR(発注情報!S238)=TRUE,"",IF(OR(発注情報!S238="",発注情報!S238=0),"",発注情報!S238))</f>
        <v/>
      </c>
      <c r="J13" s="159" t="str">
        <f>IF(ISERROR(発注情報!T238)=TRUE,"",IF(OR(発注情報!T238="",発注情報!T238=0),"",発注情報!T238))</f>
        <v/>
      </c>
      <c r="K13" s="160" t="str">
        <f>IF(ISERROR(発注情報!U238)=TRUE,"",IF(OR(発注情報!U238="",発注情報!U238=0),"",発注情報!U238))</f>
        <v/>
      </c>
      <c r="L13" s="159" t="str">
        <f>IF(ISERROR(発注情報!V238)=TRUE,"",IF(OR(発注情報!V238="",発注情報!V238=0),"",発注情報!V238))</f>
        <v/>
      </c>
      <c r="M13" s="160" t="str">
        <f>IF(ISERROR(発注情報!W238)=TRUE,"",IF(OR(発注情報!W238="",発注情報!W238=0),"",発注情報!W238))</f>
        <v/>
      </c>
      <c r="N13" s="159" t="str">
        <f>IF(ISERROR(発注情報!X238)=TRUE,"",IF(OR(発注情報!X238="",発注情報!X238=0),"",発注情報!X238))</f>
        <v/>
      </c>
      <c r="O13" s="160" t="str">
        <f>IF(ISERROR(発注情報!Y238)=TRUE,"",IF(OR(発注情報!Y238="",発注情報!Y238=0),"",発注情報!Y238))</f>
        <v/>
      </c>
      <c r="P13" s="159" t="str">
        <f>IF(ISERROR(発注情報!Z238)=TRUE,"",IF(OR(発注情報!Z238="",発注情報!Z238=0),"",発注情報!Z238))</f>
        <v/>
      </c>
      <c r="Q13" s="160" t="str">
        <f>IF(ISERROR(発注情報!AA238)=TRUE,"",IF(OR(発注情報!AA238="",発注情報!AA238=0),"",発注情報!AA238))</f>
        <v/>
      </c>
      <c r="R13" s="159" t="str">
        <f>IF(ISERROR(発注情報!AB238)=TRUE,"",IF(OR(発注情報!AB238="",発注情報!AB238=0),"",発注情報!AB238))</f>
        <v/>
      </c>
      <c r="S13" s="160" t="str">
        <f>IF(ISERROR(発注情報!AC238)=TRUE,"",IF(OR(発注情報!AC238="",発注情報!AC238=0),"",発注情報!AC238))</f>
        <v/>
      </c>
      <c r="T13" s="159" t="str">
        <f>IF(ISERROR(発注情報!AD238)=TRUE,"",IF(OR(発注情報!AD238="",発注情報!AD238=0),"",発注情報!AD238))</f>
        <v/>
      </c>
      <c r="U13" s="160" t="str">
        <f>IF(ISERROR(発注情報!AE238)=TRUE,"",IF(OR(発注情報!AE238="",発注情報!AE238=0),"",発注情報!AE238))</f>
        <v/>
      </c>
      <c r="V13" s="159" t="str">
        <f>IF(ISERROR(発注情報!AF238)=TRUE,"",IF(OR(発注情報!AF238="",発注情報!AF238=0),"",発注情報!AF238))</f>
        <v/>
      </c>
      <c r="W13" s="160" t="str">
        <f>IF(ISERROR(発注情報!AG238)=TRUE,"",IF(OR(発注情報!AG238="",発注情報!AG238=0),"",発注情報!AG238))</f>
        <v/>
      </c>
      <c r="X13" s="159" t="str">
        <f>IF(ISERROR(発注情報!AH238)=TRUE,"",IF(OR(発注情報!AH238="",発注情報!AH238=0),"",発注情報!AH238))</f>
        <v/>
      </c>
      <c r="Y13" s="160" t="str">
        <f>IF(ISERROR(発注情報!AI238)=TRUE,"",IF(OR(発注情報!AI238="",発注情報!AI238=0),"",発注情報!AI238))</f>
        <v/>
      </c>
      <c r="Z13" s="159" t="str">
        <f>IF(ISERROR(発注情報!AJ238)=TRUE,"",IF(OR(発注情報!AJ238="",発注情報!AJ238=0),"",発注情報!AJ238))</f>
        <v/>
      </c>
      <c r="AA13" s="160" t="str">
        <f>IF(ISERROR(発注情報!AK238)=TRUE,"",IF(OR(発注情報!AK238="",発注情報!AK238=0),"",発注情報!AK238))</f>
        <v/>
      </c>
      <c r="AB13" s="159" t="str">
        <f>IF(ISERROR(発注情報!AL238)=TRUE,"",IF(OR(発注情報!AL238="",発注情報!AL238=0),"",発注情報!AL238))</f>
        <v/>
      </c>
      <c r="AC13" s="160" t="str">
        <f>IF(ISERROR(発注情報!AM238)=TRUE,"",IF(OR(発注情報!AM238="",発注情報!AM238=0),"",発注情報!AM238))</f>
        <v/>
      </c>
      <c r="AD13" s="159" t="str">
        <f>IF(ISERROR(発注情報!AN238)=TRUE,"",IF(OR(発注情報!AN238="",発注情報!AN238=0),"",発注情報!AN238))</f>
        <v/>
      </c>
      <c r="AE13" s="160" t="str">
        <f>IF(ISERROR(発注情報!AO238)=TRUE,"",IF(OR(発注情報!AO238="",発注情報!AO238=0),"",発注情報!AO238))</f>
        <v/>
      </c>
      <c r="AF13" s="159" t="str">
        <f>IF(ISERROR(発注情報!AP238)=TRUE,"",IF(OR(発注情報!AP238="",発注情報!AP238=0),"",発注情報!AP238))</f>
        <v/>
      </c>
      <c r="AG13" s="160" t="str">
        <f>IF(ISERROR(発注情報!AQ238)=TRUE,"",IF(OR(発注情報!AQ238="",発注情報!AQ238=0),"",発注情報!AQ238))</f>
        <v/>
      </c>
      <c r="AH13" s="157" t="str">
        <f>IF(ISERROR(発注情報!AR238)=TRUE,"",IF(OR(発注情報!AR238="",発注情報!AR238=0),"",発注情報!AR238))</f>
        <v/>
      </c>
      <c r="AI13" s="158" t="str">
        <f>IF(ISERROR(発注情報!AS238)=TRUE,"",IF(OR(発注情報!AS238="",発注情報!AS238=0),"",発注情報!AS238))</f>
        <v/>
      </c>
    </row>
    <row r="14" spans="1:39" ht="18.75" customHeight="1" x14ac:dyDescent="0.15">
      <c r="A14" s="161">
        <v>9</v>
      </c>
      <c r="B14" s="150" t="str">
        <f>IF(ISERROR(発注情報!L239)=TRUE,"",IF(OR(発注情報!L239="",発注情報!L239=0),"",発注情報!L239))</f>
        <v/>
      </c>
      <c r="C14" s="151" t="str">
        <f>IF(ISERROR(発注情報!M239)=TRUE,"",IF(OR(発注情報!M239="",発注情報!M239=0),"",発注情報!M239))</f>
        <v/>
      </c>
      <c r="D14" s="151" t="str">
        <f>IF(C14="","",C14*発注情報!$D$2)</f>
        <v/>
      </c>
      <c r="E14" s="236" t="str">
        <f>IF(ISERROR(発注情報!O145)=TRUE,"",IF(OR(発注情報!O145="",発注情報!O145=0),"",発注情報!O145))</f>
        <v/>
      </c>
      <c r="F14" s="236" t="str">
        <f>IF(ISERROR(発注情報!P145)=TRUE,"",IF(OR(発注情報!P145="",発注情報!P145=0),"",発注情報!P145))</f>
        <v/>
      </c>
      <c r="G14" s="236" t="str">
        <f>IF(ISERROR(発注情報!Q145)=TRUE,"",IF(OR(発注情報!Q145="",発注情報!Q145=0),"",発注情報!Q145))</f>
        <v/>
      </c>
      <c r="H14" s="157" t="str">
        <f>IF(ISERROR(発注情報!R239)=TRUE,"",IF(OR(発注情報!R239="",発注情報!R239=0),"",発注情報!R239))</f>
        <v/>
      </c>
      <c r="I14" s="158" t="str">
        <f>IF(ISERROR(発注情報!S239)=TRUE,"",IF(OR(発注情報!S239="",発注情報!S239=0),"",発注情報!S239))</f>
        <v/>
      </c>
      <c r="J14" s="159" t="str">
        <f>IF(ISERROR(発注情報!T239)=TRUE,"",IF(OR(発注情報!T239="",発注情報!T239=0),"",発注情報!T239))</f>
        <v/>
      </c>
      <c r="K14" s="160" t="str">
        <f>IF(ISERROR(発注情報!U239)=TRUE,"",IF(OR(発注情報!U239="",発注情報!U239=0),"",発注情報!U239))</f>
        <v/>
      </c>
      <c r="L14" s="159" t="str">
        <f>IF(ISERROR(発注情報!V239)=TRUE,"",IF(OR(発注情報!V239="",発注情報!V239=0),"",発注情報!V239))</f>
        <v/>
      </c>
      <c r="M14" s="160" t="str">
        <f>IF(ISERROR(発注情報!W239)=TRUE,"",IF(OR(発注情報!W239="",発注情報!W239=0),"",発注情報!W239))</f>
        <v/>
      </c>
      <c r="N14" s="159" t="str">
        <f>IF(ISERROR(発注情報!X239)=TRUE,"",IF(OR(発注情報!X239="",発注情報!X239=0),"",発注情報!X239))</f>
        <v/>
      </c>
      <c r="O14" s="160" t="str">
        <f>IF(ISERROR(発注情報!Y239)=TRUE,"",IF(OR(発注情報!Y239="",発注情報!Y239=0),"",発注情報!Y239))</f>
        <v/>
      </c>
      <c r="P14" s="159" t="str">
        <f>IF(ISERROR(発注情報!Z239)=TRUE,"",IF(OR(発注情報!Z239="",発注情報!Z239=0),"",発注情報!Z239))</f>
        <v/>
      </c>
      <c r="Q14" s="160" t="str">
        <f>IF(ISERROR(発注情報!AA239)=TRUE,"",IF(OR(発注情報!AA239="",発注情報!AA239=0),"",発注情報!AA239))</f>
        <v/>
      </c>
      <c r="R14" s="159" t="str">
        <f>IF(ISERROR(発注情報!AB239)=TRUE,"",IF(OR(発注情報!AB239="",発注情報!AB239=0),"",発注情報!AB239))</f>
        <v/>
      </c>
      <c r="S14" s="160" t="str">
        <f>IF(ISERROR(発注情報!AC239)=TRUE,"",IF(OR(発注情報!AC239="",発注情報!AC239=0),"",発注情報!AC239))</f>
        <v/>
      </c>
      <c r="T14" s="159" t="str">
        <f>IF(ISERROR(発注情報!AD239)=TRUE,"",IF(OR(発注情報!AD239="",発注情報!AD239=0),"",発注情報!AD239))</f>
        <v/>
      </c>
      <c r="U14" s="160" t="str">
        <f>IF(ISERROR(発注情報!AE239)=TRUE,"",IF(OR(発注情報!AE239="",発注情報!AE239=0),"",発注情報!AE239))</f>
        <v/>
      </c>
      <c r="V14" s="159" t="str">
        <f>IF(ISERROR(発注情報!AF239)=TRUE,"",IF(OR(発注情報!AF239="",発注情報!AF239=0),"",発注情報!AF239))</f>
        <v/>
      </c>
      <c r="W14" s="160" t="str">
        <f>IF(ISERROR(発注情報!AG239)=TRUE,"",IF(OR(発注情報!AG239="",発注情報!AG239=0),"",発注情報!AG239))</f>
        <v/>
      </c>
      <c r="X14" s="159" t="str">
        <f>IF(ISERROR(発注情報!AH239)=TRUE,"",IF(OR(発注情報!AH239="",発注情報!AH239=0),"",発注情報!AH239))</f>
        <v/>
      </c>
      <c r="Y14" s="160" t="str">
        <f>IF(ISERROR(発注情報!AI239)=TRUE,"",IF(OR(発注情報!AI239="",発注情報!AI239=0),"",発注情報!AI239))</f>
        <v/>
      </c>
      <c r="Z14" s="159" t="str">
        <f>IF(ISERROR(発注情報!AJ239)=TRUE,"",IF(OR(発注情報!AJ239="",発注情報!AJ239=0),"",発注情報!AJ239))</f>
        <v/>
      </c>
      <c r="AA14" s="160" t="str">
        <f>IF(ISERROR(発注情報!AK239)=TRUE,"",IF(OR(発注情報!AK239="",発注情報!AK239=0),"",発注情報!AK239))</f>
        <v/>
      </c>
      <c r="AB14" s="159" t="str">
        <f>IF(ISERROR(発注情報!AL239)=TRUE,"",IF(OR(発注情報!AL239="",発注情報!AL239=0),"",発注情報!AL239))</f>
        <v/>
      </c>
      <c r="AC14" s="160" t="str">
        <f>IF(ISERROR(発注情報!AM239)=TRUE,"",IF(OR(発注情報!AM239="",発注情報!AM239=0),"",発注情報!AM239))</f>
        <v/>
      </c>
      <c r="AD14" s="159" t="str">
        <f>IF(ISERROR(発注情報!AN239)=TRUE,"",IF(OR(発注情報!AN239="",発注情報!AN239=0),"",発注情報!AN239))</f>
        <v/>
      </c>
      <c r="AE14" s="160" t="str">
        <f>IF(ISERROR(発注情報!AO239)=TRUE,"",IF(OR(発注情報!AO239="",発注情報!AO239=0),"",発注情報!AO239))</f>
        <v/>
      </c>
      <c r="AF14" s="159" t="str">
        <f>IF(ISERROR(発注情報!AP239)=TRUE,"",IF(OR(発注情報!AP239="",発注情報!AP239=0),"",発注情報!AP239))</f>
        <v/>
      </c>
      <c r="AG14" s="160" t="str">
        <f>IF(ISERROR(発注情報!AQ239)=TRUE,"",IF(OR(発注情報!AQ239="",発注情報!AQ239=0),"",発注情報!AQ239))</f>
        <v/>
      </c>
      <c r="AH14" s="157" t="str">
        <f>IF(ISERROR(発注情報!AR239)=TRUE,"",IF(OR(発注情報!AR239="",発注情報!AR239=0),"",発注情報!AR239))</f>
        <v/>
      </c>
      <c r="AI14" s="158" t="str">
        <f>IF(ISERROR(発注情報!AS239)=TRUE,"",IF(OR(発注情報!AS239="",発注情報!AS239=0),"",発注情報!AS239))</f>
        <v/>
      </c>
    </row>
    <row r="15" spans="1:39" ht="18.75" customHeight="1" x14ac:dyDescent="0.15">
      <c r="A15" s="144">
        <v>10</v>
      </c>
      <c r="B15" s="150" t="str">
        <f>IF(ISERROR(発注情報!L240)=TRUE,"",IF(OR(発注情報!L240="",発注情報!L240=0),"",発注情報!L240))</f>
        <v/>
      </c>
      <c r="C15" s="151" t="str">
        <f>IF(ISERROR(発注情報!M240)=TRUE,"",IF(OR(発注情報!M240="",発注情報!M240=0),"",発注情報!M240))</f>
        <v/>
      </c>
      <c r="D15" s="151" t="str">
        <f>IF(C15="","",C15*発注情報!$D$2)</f>
        <v/>
      </c>
      <c r="E15" s="236" t="str">
        <f>IF(ISERROR(発注情報!O146)=TRUE,"",IF(OR(発注情報!O146="",発注情報!O146=0),"",発注情報!O146))</f>
        <v/>
      </c>
      <c r="F15" s="236" t="str">
        <f>IF(ISERROR(発注情報!P146)=TRUE,"",IF(OR(発注情報!P146="",発注情報!P146=0),"",発注情報!P146))</f>
        <v/>
      </c>
      <c r="G15" s="236" t="str">
        <f>IF(ISERROR(発注情報!Q146)=TRUE,"",IF(OR(発注情報!Q146="",発注情報!Q146=0),"",発注情報!Q146))</f>
        <v/>
      </c>
      <c r="H15" s="157" t="str">
        <f>IF(ISERROR(発注情報!R240)=TRUE,"",IF(OR(発注情報!R240="",発注情報!R240=0),"",発注情報!R240))</f>
        <v/>
      </c>
      <c r="I15" s="158" t="str">
        <f>IF(ISERROR(発注情報!S240)=TRUE,"",IF(OR(発注情報!S240="",発注情報!S240=0),"",発注情報!S240))</f>
        <v/>
      </c>
      <c r="J15" s="159" t="str">
        <f>IF(ISERROR(発注情報!T240)=TRUE,"",IF(OR(発注情報!T240="",発注情報!T240=0),"",発注情報!T240))</f>
        <v/>
      </c>
      <c r="K15" s="160" t="str">
        <f>IF(ISERROR(発注情報!U240)=TRUE,"",IF(OR(発注情報!U240="",発注情報!U240=0),"",発注情報!U240))</f>
        <v/>
      </c>
      <c r="L15" s="159" t="str">
        <f>IF(ISERROR(発注情報!V240)=TRUE,"",IF(OR(発注情報!V240="",発注情報!V240=0),"",発注情報!V240))</f>
        <v/>
      </c>
      <c r="M15" s="160" t="str">
        <f>IF(ISERROR(発注情報!W240)=TRUE,"",IF(OR(発注情報!W240="",発注情報!W240=0),"",発注情報!W240))</f>
        <v/>
      </c>
      <c r="N15" s="159" t="str">
        <f>IF(ISERROR(発注情報!X240)=TRUE,"",IF(OR(発注情報!X240="",発注情報!X240=0),"",発注情報!X240))</f>
        <v/>
      </c>
      <c r="O15" s="160" t="str">
        <f>IF(ISERROR(発注情報!Y240)=TRUE,"",IF(OR(発注情報!Y240="",発注情報!Y240=0),"",発注情報!Y240))</f>
        <v/>
      </c>
      <c r="P15" s="159" t="str">
        <f>IF(ISERROR(発注情報!Z240)=TRUE,"",IF(OR(発注情報!Z240="",発注情報!Z240=0),"",発注情報!Z240))</f>
        <v/>
      </c>
      <c r="Q15" s="160" t="str">
        <f>IF(ISERROR(発注情報!AA240)=TRUE,"",IF(OR(発注情報!AA240="",発注情報!AA240=0),"",発注情報!AA240))</f>
        <v/>
      </c>
      <c r="R15" s="159" t="str">
        <f>IF(ISERROR(発注情報!AB240)=TRUE,"",IF(OR(発注情報!AB240="",発注情報!AB240=0),"",発注情報!AB240))</f>
        <v/>
      </c>
      <c r="S15" s="160" t="str">
        <f>IF(ISERROR(発注情報!AC240)=TRUE,"",IF(OR(発注情報!AC240="",発注情報!AC240=0),"",発注情報!AC240))</f>
        <v/>
      </c>
      <c r="T15" s="159" t="str">
        <f>IF(ISERROR(発注情報!AD240)=TRUE,"",IF(OR(発注情報!AD240="",発注情報!AD240=0),"",発注情報!AD240))</f>
        <v/>
      </c>
      <c r="U15" s="160" t="str">
        <f>IF(ISERROR(発注情報!AE240)=TRUE,"",IF(OR(発注情報!AE240="",発注情報!AE240=0),"",発注情報!AE240))</f>
        <v/>
      </c>
      <c r="V15" s="159" t="str">
        <f>IF(ISERROR(発注情報!AF240)=TRUE,"",IF(OR(発注情報!AF240="",発注情報!AF240=0),"",発注情報!AF240))</f>
        <v/>
      </c>
      <c r="W15" s="160" t="str">
        <f>IF(ISERROR(発注情報!AG240)=TRUE,"",IF(OR(発注情報!AG240="",発注情報!AG240=0),"",発注情報!AG240))</f>
        <v/>
      </c>
      <c r="X15" s="159" t="str">
        <f>IF(ISERROR(発注情報!AH240)=TRUE,"",IF(OR(発注情報!AH240="",発注情報!AH240=0),"",発注情報!AH240))</f>
        <v/>
      </c>
      <c r="Y15" s="160" t="str">
        <f>IF(ISERROR(発注情報!AI240)=TRUE,"",IF(OR(発注情報!AI240="",発注情報!AI240=0),"",発注情報!AI240))</f>
        <v/>
      </c>
      <c r="Z15" s="159" t="str">
        <f>IF(ISERROR(発注情報!AJ240)=TRUE,"",IF(OR(発注情報!AJ240="",発注情報!AJ240=0),"",発注情報!AJ240))</f>
        <v/>
      </c>
      <c r="AA15" s="160" t="str">
        <f>IF(ISERROR(発注情報!AK240)=TRUE,"",IF(OR(発注情報!AK240="",発注情報!AK240=0),"",発注情報!AK240))</f>
        <v/>
      </c>
      <c r="AB15" s="159" t="str">
        <f>IF(ISERROR(発注情報!AL240)=TRUE,"",IF(OR(発注情報!AL240="",発注情報!AL240=0),"",発注情報!AL240))</f>
        <v/>
      </c>
      <c r="AC15" s="160" t="str">
        <f>IF(ISERROR(発注情報!AM240)=TRUE,"",IF(OR(発注情報!AM240="",発注情報!AM240=0),"",発注情報!AM240))</f>
        <v/>
      </c>
      <c r="AD15" s="159" t="str">
        <f>IF(ISERROR(発注情報!AN240)=TRUE,"",IF(OR(発注情報!AN240="",発注情報!AN240=0),"",発注情報!AN240))</f>
        <v/>
      </c>
      <c r="AE15" s="160" t="str">
        <f>IF(ISERROR(発注情報!AO240)=TRUE,"",IF(OR(発注情報!AO240="",発注情報!AO240=0),"",発注情報!AO240))</f>
        <v/>
      </c>
      <c r="AF15" s="159" t="str">
        <f>IF(ISERROR(発注情報!AP240)=TRUE,"",IF(OR(発注情報!AP240="",発注情報!AP240=0),"",発注情報!AP240))</f>
        <v/>
      </c>
      <c r="AG15" s="160" t="str">
        <f>IF(ISERROR(発注情報!AQ240)=TRUE,"",IF(OR(発注情報!AQ240="",発注情報!AQ240=0),"",発注情報!AQ240))</f>
        <v/>
      </c>
      <c r="AH15" s="157" t="str">
        <f>IF(ISERROR(発注情報!AR240)=TRUE,"",IF(OR(発注情報!AR240="",発注情報!AR240=0),"",発注情報!AR240))</f>
        <v/>
      </c>
      <c r="AI15" s="158" t="str">
        <f>IF(ISERROR(発注情報!AS240)=TRUE,"",IF(OR(発注情報!AS240="",発注情報!AS240=0),"",発注情報!AS240))</f>
        <v/>
      </c>
    </row>
    <row r="16" spans="1:39" ht="18.75" customHeight="1" x14ac:dyDescent="0.15">
      <c r="A16" s="161">
        <v>11</v>
      </c>
      <c r="B16" s="150" t="str">
        <f>IF(ISERROR(発注情報!L241)=TRUE,"",IF(OR(発注情報!L241="",発注情報!L241=0),"",発注情報!L241))</f>
        <v/>
      </c>
      <c r="C16" s="151" t="str">
        <f>IF(ISERROR(発注情報!M241)=TRUE,"",IF(OR(発注情報!M241="",発注情報!M241=0),"",発注情報!M241))</f>
        <v/>
      </c>
      <c r="D16" s="151" t="str">
        <f>IF(C16="","",C16*発注情報!$D$2)</f>
        <v/>
      </c>
      <c r="E16" s="236" t="str">
        <f>IF(ISERROR(発注情報!O147)=TRUE,"",IF(OR(発注情報!O147="",発注情報!O147=0),"",発注情報!O147))</f>
        <v/>
      </c>
      <c r="F16" s="236" t="str">
        <f>IF(ISERROR(発注情報!P147)=TRUE,"",IF(OR(発注情報!P147="",発注情報!P147=0),"",発注情報!P147))</f>
        <v/>
      </c>
      <c r="G16" s="236" t="str">
        <f>IF(ISERROR(発注情報!Q147)=TRUE,"",IF(OR(発注情報!Q147="",発注情報!Q147=0),"",発注情報!Q147))</f>
        <v/>
      </c>
      <c r="H16" s="157" t="str">
        <f>IF(ISERROR(発注情報!R241)=TRUE,"",IF(OR(発注情報!R241="",発注情報!R241=0),"",発注情報!R241))</f>
        <v/>
      </c>
      <c r="I16" s="158" t="str">
        <f>IF(ISERROR(発注情報!S241)=TRUE,"",IF(OR(発注情報!S241="",発注情報!S241=0),"",発注情報!S241))</f>
        <v/>
      </c>
      <c r="J16" s="159" t="str">
        <f>IF(ISERROR(発注情報!T241)=TRUE,"",IF(OR(発注情報!T241="",発注情報!T241=0),"",発注情報!T241))</f>
        <v/>
      </c>
      <c r="K16" s="160" t="str">
        <f>IF(ISERROR(発注情報!U241)=TRUE,"",IF(OR(発注情報!U241="",発注情報!U241=0),"",発注情報!U241))</f>
        <v/>
      </c>
      <c r="L16" s="159" t="str">
        <f>IF(ISERROR(発注情報!V241)=TRUE,"",IF(OR(発注情報!V241="",発注情報!V241=0),"",発注情報!V241))</f>
        <v/>
      </c>
      <c r="M16" s="160" t="str">
        <f>IF(ISERROR(発注情報!W241)=TRUE,"",IF(OR(発注情報!W241="",発注情報!W241=0),"",発注情報!W241))</f>
        <v/>
      </c>
      <c r="N16" s="159" t="str">
        <f>IF(ISERROR(発注情報!X241)=TRUE,"",IF(OR(発注情報!X241="",発注情報!X241=0),"",発注情報!X241))</f>
        <v/>
      </c>
      <c r="O16" s="160" t="str">
        <f>IF(ISERROR(発注情報!Y241)=TRUE,"",IF(OR(発注情報!Y241="",発注情報!Y241=0),"",発注情報!Y241))</f>
        <v/>
      </c>
      <c r="P16" s="159" t="str">
        <f>IF(ISERROR(発注情報!Z241)=TRUE,"",IF(OR(発注情報!Z241="",発注情報!Z241=0),"",発注情報!Z241))</f>
        <v/>
      </c>
      <c r="Q16" s="160" t="str">
        <f>IF(ISERROR(発注情報!AA241)=TRUE,"",IF(OR(発注情報!AA241="",発注情報!AA241=0),"",発注情報!AA241))</f>
        <v/>
      </c>
      <c r="R16" s="159" t="str">
        <f>IF(ISERROR(発注情報!AB241)=TRUE,"",IF(OR(発注情報!AB241="",発注情報!AB241=0),"",発注情報!AB241))</f>
        <v/>
      </c>
      <c r="S16" s="160" t="str">
        <f>IF(ISERROR(発注情報!AC241)=TRUE,"",IF(OR(発注情報!AC241="",発注情報!AC241=0),"",発注情報!AC241))</f>
        <v/>
      </c>
      <c r="T16" s="159" t="str">
        <f>IF(ISERROR(発注情報!AD241)=TRUE,"",IF(OR(発注情報!AD241="",発注情報!AD241=0),"",発注情報!AD241))</f>
        <v/>
      </c>
      <c r="U16" s="160" t="str">
        <f>IF(ISERROR(発注情報!AE241)=TRUE,"",IF(OR(発注情報!AE241="",発注情報!AE241=0),"",発注情報!AE241))</f>
        <v/>
      </c>
      <c r="V16" s="159" t="str">
        <f>IF(ISERROR(発注情報!AF241)=TRUE,"",IF(OR(発注情報!AF241="",発注情報!AF241=0),"",発注情報!AF241))</f>
        <v/>
      </c>
      <c r="W16" s="160" t="str">
        <f>IF(ISERROR(発注情報!AG241)=TRUE,"",IF(OR(発注情報!AG241="",発注情報!AG241=0),"",発注情報!AG241))</f>
        <v/>
      </c>
      <c r="X16" s="159" t="str">
        <f>IF(ISERROR(発注情報!AH241)=TRUE,"",IF(OR(発注情報!AH241="",発注情報!AH241=0),"",発注情報!AH241))</f>
        <v/>
      </c>
      <c r="Y16" s="160" t="str">
        <f>IF(ISERROR(発注情報!AI241)=TRUE,"",IF(OR(発注情報!AI241="",発注情報!AI241=0),"",発注情報!AI241))</f>
        <v/>
      </c>
      <c r="Z16" s="159" t="str">
        <f>IF(ISERROR(発注情報!AJ241)=TRUE,"",IF(OR(発注情報!AJ241="",発注情報!AJ241=0),"",発注情報!AJ241))</f>
        <v/>
      </c>
      <c r="AA16" s="160" t="str">
        <f>IF(ISERROR(発注情報!AK241)=TRUE,"",IF(OR(発注情報!AK241="",発注情報!AK241=0),"",発注情報!AK241))</f>
        <v/>
      </c>
      <c r="AB16" s="159" t="str">
        <f>IF(ISERROR(発注情報!AL241)=TRUE,"",IF(OR(発注情報!AL241="",発注情報!AL241=0),"",発注情報!AL241))</f>
        <v/>
      </c>
      <c r="AC16" s="160" t="str">
        <f>IF(ISERROR(発注情報!AM241)=TRUE,"",IF(OR(発注情報!AM241="",発注情報!AM241=0),"",発注情報!AM241))</f>
        <v/>
      </c>
      <c r="AD16" s="159" t="str">
        <f>IF(ISERROR(発注情報!AN241)=TRUE,"",IF(OR(発注情報!AN241="",発注情報!AN241=0),"",発注情報!AN241))</f>
        <v/>
      </c>
      <c r="AE16" s="160" t="str">
        <f>IF(ISERROR(発注情報!AO241)=TRUE,"",IF(OR(発注情報!AO241="",発注情報!AO241=0),"",発注情報!AO241))</f>
        <v/>
      </c>
      <c r="AF16" s="159" t="str">
        <f>IF(ISERROR(発注情報!AP241)=TRUE,"",IF(OR(発注情報!AP241="",発注情報!AP241=0),"",発注情報!AP241))</f>
        <v/>
      </c>
      <c r="AG16" s="160" t="str">
        <f>IF(ISERROR(発注情報!AQ241)=TRUE,"",IF(OR(発注情報!AQ241="",発注情報!AQ241=0),"",発注情報!AQ241))</f>
        <v/>
      </c>
      <c r="AH16" s="157" t="str">
        <f>IF(ISERROR(発注情報!AR241)=TRUE,"",IF(OR(発注情報!AR241="",発注情報!AR241=0),"",発注情報!AR241))</f>
        <v/>
      </c>
      <c r="AI16" s="158" t="str">
        <f>IF(ISERROR(発注情報!AS241)=TRUE,"",IF(OR(発注情報!AS241="",発注情報!AS241=0),"",発注情報!AS241))</f>
        <v/>
      </c>
    </row>
    <row r="17" spans="1:35" ht="18.75" customHeight="1" x14ac:dyDescent="0.15">
      <c r="A17" s="144">
        <v>12</v>
      </c>
      <c r="B17" s="150" t="str">
        <f>IF(ISERROR(発注情報!L242)=TRUE,"",IF(OR(発注情報!L242="",発注情報!L242=0),"",発注情報!L242))</f>
        <v/>
      </c>
      <c r="C17" s="151" t="str">
        <f>IF(ISERROR(発注情報!M242)=TRUE,"",IF(OR(発注情報!M242="",発注情報!M242=0),"",発注情報!M242))</f>
        <v/>
      </c>
      <c r="D17" s="151" t="str">
        <f>IF(C17="","",C17*発注情報!$D$2)</f>
        <v/>
      </c>
      <c r="E17" s="236" t="str">
        <f>IF(ISERROR(発注情報!O148)=TRUE,"",IF(OR(発注情報!O148="",発注情報!O148=0),"",発注情報!O148))</f>
        <v/>
      </c>
      <c r="F17" s="236" t="str">
        <f>IF(ISERROR(発注情報!P148)=TRUE,"",IF(OR(発注情報!P148="",発注情報!P148=0),"",発注情報!P148))</f>
        <v/>
      </c>
      <c r="G17" s="236" t="str">
        <f>IF(ISERROR(発注情報!Q148)=TRUE,"",IF(OR(発注情報!Q148="",発注情報!Q148=0),"",発注情報!Q148))</f>
        <v/>
      </c>
      <c r="H17" s="157" t="str">
        <f>IF(ISERROR(発注情報!R242)=TRUE,"",IF(OR(発注情報!R242="",発注情報!R242=0),"",発注情報!R242))</f>
        <v/>
      </c>
      <c r="I17" s="158" t="str">
        <f>IF(ISERROR(発注情報!S242)=TRUE,"",IF(OR(発注情報!S242="",発注情報!S242=0),"",発注情報!S242))</f>
        <v/>
      </c>
      <c r="J17" s="159" t="str">
        <f>IF(ISERROR(発注情報!T242)=TRUE,"",IF(OR(発注情報!T242="",発注情報!T242=0),"",発注情報!T242))</f>
        <v/>
      </c>
      <c r="K17" s="160" t="str">
        <f>IF(ISERROR(発注情報!U242)=TRUE,"",IF(OR(発注情報!U242="",発注情報!U242=0),"",発注情報!U242))</f>
        <v/>
      </c>
      <c r="L17" s="159" t="str">
        <f>IF(ISERROR(発注情報!V242)=TRUE,"",IF(OR(発注情報!V242="",発注情報!V242=0),"",発注情報!V242))</f>
        <v/>
      </c>
      <c r="M17" s="160" t="str">
        <f>IF(ISERROR(発注情報!W242)=TRUE,"",IF(OR(発注情報!W242="",発注情報!W242=0),"",発注情報!W242))</f>
        <v/>
      </c>
      <c r="N17" s="159" t="str">
        <f>IF(ISERROR(発注情報!X242)=TRUE,"",IF(OR(発注情報!X242="",発注情報!X242=0),"",発注情報!X242))</f>
        <v/>
      </c>
      <c r="O17" s="160" t="str">
        <f>IF(ISERROR(発注情報!Y242)=TRUE,"",IF(OR(発注情報!Y242="",発注情報!Y242=0),"",発注情報!Y242))</f>
        <v/>
      </c>
      <c r="P17" s="159" t="str">
        <f>IF(ISERROR(発注情報!Z242)=TRUE,"",IF(OR(発注情報!Z242="",発注情報!Z242=0),"",発注情報!Z242))</f>
        <v/>
      </c>
      <c r="Q17" s="160" t="str">
        <f>IF(ISERROR(発注情報!AA242)=TRUE,"",IF(OR(発注情報!AA242="",発注情報!AA242=0),"",発注情報!AA242))</f>
        <v/>
      </c>
      <c r="R17" s="159" t="str">
        <f>IF(ISERROR(発注情報!AB242)=TRUE,"",IF(OR(発注情報!AB242="",発注情報!AB242=0),"",発注情報!AB242))</f>
        <v/>
      </c>
      <c r="S17" s="160" t="str">
        <f>IF(ISERROR(発注情報!AC242)=TRUE,"",IF(OR(発注情報!AC242="",発注情報!AC242=0),"",発注情報!AC242))</f>
        <v/>
      </c>
      <c r="T17" s="159" t="str">
        <f>IF(ISERROR(発注情報!AD242)=TRUE,"",IF(OR(発注情報!AD242="",発注情報!AD242=0),"",発注情報!AD242))</f>
        <v/>
      </c>
      <c r="U17" s="160" t="str">
        <f>IF(ISERROR(発注情報!AE242)=TRUE,"",IF(OR(発注情報!AE242="",発注情報!AE242=0),"",発注情報!AE242))</f>
        <v/>
      </c>
      <c r="V17" s="159" t="str">
        <f>IF(ISERROR(発注情報!AF242)=TRUE,"",IF(OR(発注情報!AF242="",発注情報!AF242=0),"",発注情報!AF242))</f>
        <v/>
      </c>
      <c r="W17" s="160" t="str">
        <f>IF(ISERROR(発注情報!AG242)=TRUE,"",IF(OR(発注情報!AG242="",発注情報!AG242=0),"",発注情報!AG242))</f>
        <v/>
      </c>
      <c r="X17" s="159" t="str">
        <f>IF(ISERROR(発注情報!AH242)=TRUE,"",IF(OR(発注情報!AH242="",発注情報!AH242=0),"",発注情報!AH242))</f>
        <v/>
      </c>
      <c r="Y17" s="160" t="str">
        <f>IF(ISERROR(発注情報!AI242)=TRUE,"",IF(OR(発注情報!AI242="",発注情報!AI242=0),"",発注情報!AI242))</f>
        <v/>
      </c>
      <c r="Z17" s="159" t="str">
        <f>IF(ISERROR(発注情報!AJ242)=TRUE,"",IF(OR(発注情報!AJ242="",発注情報!AJ242=0),"",発注情報!AJ242))</f>
        <v/>
      </c>
      <c r="AA17" s="160" t="str">
        <f>IF(ISERROR(発注情報!AK242)=TRUE,"",IF(OR(発注情報!AK242="",発注情報!AK242=0),"",発注情報!AK242))</f>
        <v/>
      </c>
      <c r="AB17" s="159" t="str">
        <f>IF(ISERROR(発注情報!AL242)=TRUE,"",IF(OR(発注情報!AL242="",発注情報!AL242=0),"",発注情報!AL242))</f>
        <v/>
      </c>
      <c r="AC17" s="160" t="str">
        <f>IF(ISERROR(発注情報!AM242)=TRUE,"",IF(OR(発注情報!AM242="",発注情報!AM242=0),"",発注情報!AM242))</f>
        <v/>
      </c>
      <c r="AD17" s="159" t="str">
        <f>IF(ISERROR(発注情報!AN242)=TRUE,"",IF(OR(発注情報!AN242="",発注情報!AN242=0),"",発注情報!AN242))</f>
        <v/>
      </c>
      <c r="AE17" s="160" t="str">
        <f>IF(ISERROR(発注情報!AO242)=TRUE,"",IF(OR(発注情報!AO242="",発注情報!AO242=0),"",発注情報!AO242))</f>
        <v/>
      </c>
      <c r="AF17" s="159" t="str">
        <f>IF(ISERROR(発注情報!AP242)=TRUE,"",IF(OR(発注情報!AP242="",発注情報!AP242=0),"",発注情報!AP242))</f>
        <v/>
      </c>
      <c r="AG17" s="160" t="str">
        <f>IF(ISERROR(発注情報!AQ242)=TRUE,"",IF(OR(発注情報!AQ242="",発注情報!AQ242=0),"",発注情報!AQ242))</f>
        <v/>
      </c>
      <c r="AH17" s="157" t="str">
        <f>IF(ISERROR(発注情報!AR242)=TRUE,"",IF(OR(発注情報!AR242="",発注情報!AR242=0),"",発注情報!AR242))</f>
        <v/>
      </c>
      <c r="AI17" s="158" t="str">
        <f>IF(ISERROR(発注情報!AS242)=TRUE,"",IF(OR(発注情報!AS242="",発注情報!AS242=0),"",発注情報!AS242))</f>
        <v/>
      </c>
    </row>
    <row r="18" spans="1:35" ht="18.75" customHeight="1" x14ac:dyDescent="0.15">
      <c r="A18" s="161">
        <v>13</v>
      </c>
      <c r="B18" s="150" t="str">
        <f>IF(ISERROR(発注情報!L243)=TRUE,"",IF(OR(発注情報!L243="",発注情報!L243=0),"",発注情報!L243))</f>
        <v/>
      </c>
      <c r="C18" s="151" t="str">
        <f>IF(ISERROR(発注情報!M243)=TRUE,"",IF(OR(発注情報!M243="",発注情報!M243=0),"",発注情報!M243))</f>
        <v/>
      </c>
      <c r="D18" s="151" t="str">
        <f>IF(C18="","",C18*発注情報!$D$2)</f>
        <v/>
      </c>
      <c r="E18" s="236" t="str">
        <f>IF(ISERROR(発注情報!O149)=TRUE,"",IF(OR(発注情報!O149="",発注情報!O149=0),"",発注情報!O149))</f>
        <v/>
      </c>
      <c r="F18" s="236" t="str">
        <f>IF(ISERROR(発注情報!P149)=TRUE,"",IF(OR(発注情報!P149="",発注情報!P149=0),"",発注情報!P149))</f>
        <v/>
      </c>
      <c r="G18" s="236" t="str">
        <f>IF(ISERROR(発注情報!Q149)=TRUE,"",IF(OR(発注情報!Q149="",発注情報!Q149=0),"",発注情報!Q149))</f>
        <v/>
      </c>
      <c r="H18" s="157" t="str">
        <f>IF(ISERROR(発注情報!R243)=TRUE,"",IF(OR(発注情報!R243="",発注情報!R243=0),"",発注情報!R243))</f>
        <v/>
      </c>
      <c r="I18" s="158" t="str">
        <f>IF(ISERROR(発注情報!S243)=TRUE,"",IF(OR(発注情報!S243="",発注情報!S243=0),"",発注情報!S243))</f>
        <v/>
      </c>
      <c r="J18" s="159" t="str">
        <f>IF(ISERROR(発注情報!T243)=TRUE,"",IF(OR(発注情報!T243="",発注情報!T243=0),"",発注情報!T243))</f>
        <v/>
      </c>
      <c r="K18" s="160" t="str">
        <f>IF(ISERROR(発注情報!U243)=TRUE,"",IF(OR(発注情報!U243="",発注情報!U243=0),"",発注情報!U243))</f>
        <v/>
      </c>
      <c r="L18" s="159" t="str">
        <f>IF(ISERROR(発注情報!V243)=TRUE,"",IF(OR(発注情報!V243="",発注情報!V243=0),"",発注情報!V243))</f>
        <v/>
      </c>
      <c r="M18" s="160" t="str">
        <f>IF(ISERROR(発注情報!W243)=TRUE,"",IF(OR(発注情報!W243="",発注情報!W243=0),"",発注情報!W243))</f>
        <v/>
      </c>
      <c r="N18" s="159" t="str">
        <f>IF(ISERROR(発注情報!X243)=TRUE,"",IF(OR(発注情報!X243="",発注情報!X243=0),"",発注情報!X243))</f>
        <v/>
      </c>
      <c r="O18" s="160" t="str">
        <f>IF(ISERROR(発注情報!Y243)=TRUE,"",IF(OR(発注情報!Y243="",発注情報!Y243=0),"",発注情報!Y243))</f>
        <v/>
      </c>
      <c r="P18" s="159" t="str">
        <f>IF(ISERROR(発注情報!Z243)=TRUE,"",IF(OR(発注情報!Z243="",発注情報!Z243=0),"",発注情報!Z243))</f>
        <v/>
      </c>
      <c r="Q18" s="160" t="str">
        <f>IF(ISERROR(発注情報!AA243)=TRUE,"",IF(OR(発注情報!AA243="",発注情報!AA243=0),"",発注情報!AA243))</f>
        <v/>
      </c>
      <c r="R18" s="159" t="str">
        <f>IF(ISERROR(発注情報!AB243)=TRUE,"",IF(OR(発注情報!AB243="",発注情報!AB243=0),"",発注情報!AB243))</f>
        <v/>
      </c>
      <c r="S18" s="160" t="str">
        <f>IF(ISERROR(発注情報!AC243)=TRUE,"",IF(OR(発注情報!AC243="",発注情報!AC243=0),"",発注情報!AC243))</f>
        <v/>
      </c>
      <c r="T18" s="159" t="str">
        <f>IF(ISERROR(発注情報!AD243)=TRUE,"",IF(OR(発注情報!AD243="",発注情報!AD243=0),"",発注情報!AD243))</f>
        <v/>
      </c>
      <c r="U18" s="160" t="str">
        <f>IF(ISERROR(発注情報!AE243)=TRUE,"",IF(OR(発注情報!AE243="",発注情報!AE243=0),"",発注情報!AE243))</f>
        <v/>
      </c>
      <c r="V18" s="159" t="str">
        <f>IF(ISERROR(発注情報!AF243)=TRUE,"",IF(OR(発注情報!AF243="",発注情報!AF243=0),"",発注情報!AF243))</f>
        <v/>
      </c>
      <c r="W18" s="160" t="str">
        <f>IF(ISERROR(発注情報!AG243)=TRUE,"",IF(OR(発注情報!AG243="",発注情報!AG243=0),"",発注情報!AG243))</f>
        <v/>
      </c>
      <c r="X18" s="159" t="str">
        <f>IF(ISERROR(発注情報!AH243)=TRUE,"",IF(OR(発注情報!AH243="",発注情報!AH243=0),"",発注情報!AH243))</f>
        <v/>
      </c>
      <c r="Y18" s="160" t="str">
        <f>IF(ISERROR(発注情報!AI243)=TRUE,"",IF(OR(発注情報!AI243="",発注情報!AI243=0),"",発注情報!AI243))</f>
        <v/>
      </c>
      <c r="Z18" s="159" t="str">
        <f>IF(ISERROR(発注情報!AJ243)=TRUE,"",IF(OR(発注情報!AJ243="",発注情報!AJ243=0),"",発注情報!AJ243))</f>
        <v/>
      </c>
      <c r="AA18" s="160" t="str">
        <f>IF(ISERROR(発注情報!AK243)=TRUE,"",IF(OR(発注情報!AK243="",発注情報!AK243=0),"",発注情報!AK243))</f>
        <v/>
      </c>
      <c r="AB18" s="159" t="str">
        <f>IF(ISERROR(発注情報!AL243)=TRUE,"",IF(OR(発注情報!AL243="",発注情報!AL243=0),"",発注情報!AL243))</f>
        <v/>
      </c>
      <c r="AC18" s="160" t="str">
        <f>IF(ISERROR(発注情報!AM243)=TRUE,"",IF(OR(発注情報!AM243="",発注情報!AM243=0),"",発注情報!AM243))</f>
        <v/>
      </c>
      <c r="AD18" s="159" t="str">
        <f>IF(ISERROR(発注情報!AN243)=TRUE,"",IF(OR(発注情報!AN243="",発注情報!AN243=0),"",発注情報!AN243))</f>
        <v/>
      </c>
      <c r="AE18" s="160" t="str">
        <f>IF(ISERROR(発注情報!AO243)=TRUE,"",IF(OR(発注情報!AO243="",発注情報!AO243=0),"",発注情報!AO243))</f>
        <v/>
      </c>
      <c r="AF18" s="159" t="str">
        <f>IF(ISERROR(発注情報!AP243)=TRUE,"",IF(OR(発注情報!AP243="",発注情報!AP243=0),"",発注情報!AP243))</f>
        <v/>
      </c>
      <c r="AG18" s="160" t="str">
        <f>IF(ISERROR(発注情報!AQ243)=TRUE,"",IF(OR(発注情報!AQ243="",発注情報!AQ243=0),"",発注情報!AQ243))</f>
        <v/>
      </c>
      <c r="AH18" s="157" t="str">
        <f>IF(ISERROR(発注情報!AR243)=TRUE,"",IF(OR(発注情報!AR243="",発注情報!AR243=0),"",発注情報!AR243))</f>
        <v/>
      </c>
      <c r="AI18" s="158" t="str">
        <f>IF(ISERROR(発注情報!AS243)=TRUE,"",IF(OR(発注情報!AS243="",発注情報!AS243=0),"",発注情報!AS243))</f>
        <v/>
      </c>
    </row>
    <row r="19" spans="1:35" ht="18.75" customHeight="1" x14ac:dyDescent="0.15">
      <c r="A19" s="144">
        <v>14</v>
      </c>
      <c r="B19" s="150" t="str">
        <f>IF(ISERROR(発注情報!L244)=TRUE,"",IF(OR(発注情報!L244="",発注情報!L244=0),"",発注情報!L244))</f>
        <v/>
      </c>
      <c r="C19" s="151" t="str">
        <f>IF(ISERROR(発注情報!M244)=TRUE,"",IF(OR(発注情報!M244="",発注情報!M244=0),"",発注情報!M244))</f>
        <v/>
      </c>
      <c r="D19" s="151" t="str">
        <f>IF(C19="","",C19*発注情報!$D$2)</f>
        <v/>
      </c>
      <c r="E19" s="236" t="str">
        <f>IF(ISERROR(発注情報!O150)=TRUE,"",IF(OR(発注情報!O150="",発注情報!O150=0),"",発注情報!O150))</f>
        <v/>
      </c>
      <c r="F19" s="236" t="str">
        <f>IF(ISERROR(発注情報!P150)=TRUE,"",IF(OR(発注情報!P150="",発注情報!P150=0),"",発注情報!P150))</f>
        <v/>
      </c>
      <c r="G19" s="236" t="str">
        <f>IF(ISERROR(発注情報!Q150)=TRUE,"",IF(OR(発注情報!Q150="",発注情報!Q150=0),"",発注情報!Q150))</f>
        <v/>
      </c>
      <c r="H19" s="157" t="str">
        <f>IF(ISERROR(発注情報!R244)=TRUE,"",IF(OR(発注情報!R244="",発注情報!R244=0),"",発注情報!R244))</f>
        <v/>
      </c>
      <c r="I19" s="158" t="str">
        <f>IF(ISERROR(発注情報!S244)=TRUE,"",IF(OR(発注情報!S244="",発注情報!S244=0),"",発注情報!S244))</f>
        <v/>
      </c>
      <c r="J19" s="159" t="str">
        <f>IF(ISERROR(発注情報!T244)=TRUE,"",IF(OR(発注情報!T244="",発注情報!T244=0),"",発注情報!T244))</f>
        <v/>
      </c>
      <c r="K19" s="160" t="str">
        <f>IF(ISERROR(発注情報!U244)=TRUE,"",IF(OR(発注情報!U244="",発注情報!U244=0),"",発注情報!U244))</f>
        <v/>
      </c>
      <c r="L19" s="159" t="str">
        <f>IF(ISERROR(発注情報!V244)=TRUE,"",IF(OR(発注情報!V244="",発注情報!V244=0),"",発注情報!V244))</f>
        <v/>
      </c>
      <c r="M19" s="160" t="str">
        <f>IF(ISERROR(発注情報!W244)=TRUE,"",IF(OR(発注情報!W244="",発注情報!W244=0),"",発注情報!W244))</f>
        <v/>
      </c>
      <c r="N19" s="159" t="str">
        <f>IF(ISERROR(発注情報!X244)=TRUE,"",IF(OR(発注情報!X244="",発注情報!X244=0),"",発注情報!X244))</f>
        <v/>
      </c>
      <c r="O19" s="160" t="str">
        <f>IF(ISERROR(発注情報!Y244)=TRUE,"",IF(OR(発注情報!Y244="",発注情報!Y244=0),"",発注情報!Y244))</f>
        <v/>
      </c>
      <c r="P19" s="159" t="str">
        <f>IF(ISERROR(発注情報!Z244)=TRUE,"",IF(OR(発注情報!Z244="",発注情報!Z244=0),"",発注情報!Z244))</f>
        <v/>
      </c>
      <c r="Q19" s="160" t="str">
        <f>IF(ISERROR(発注情報!AA244)=TRUE,"",IF(OR(発注情報!AA244="",発注情報!AA244=0),"",発注情報!AA244))</f>
        <v/>
      </c>
      <c r="R19" s="159" t="str">
        <f>IF(ISERROR(発注情報!AB244)=TRUE,"",IF(OR(発注情報!AB244="",発注情報!AB244=0),"",発注情報!AB244))</f>
        <v/>
      </c>
      <c r="S19" s="160" t="str">
        <f>IF(ISERROR(発注情報!AC244)=TRUE,"",IF(OR(発注情報!AC244="",発注情報!AC244=0),"",発注情報!AC244))</f>
        <v/>
      </c>
      <c r="T19" s="159" t="str">
        <f>IF(ISERROR(発注情報!AD244)=TRUE,"",IF(OR(発注情報!AD244="",発注情報!AD244=0),"",発注情報!AD244))</f>
        <v/>
      </c>
      <c r="U19" s="160" t="str">
        <f>IF(ISERROR(発注情報!AE244)=TRUE,"",IF(OR(発注情報!AE244="",発注情報!AE244=0),"",発注情報!AE244))</f>
        <v/>
      </c>
      <c r="V19" s="159" t="str">
        <f>IF(ISERROR(発注情報!AF244)=TRUE,"",IF(OR(発注情報!AF244="",発注情報!AF244=0),"",発注情報!AF244))</f>
        <v/>
      </c>
      <c r="W19" s="160" t="str">
        <f>IF(ISERROR(発注情報!AG244)=TRUE,"",IF(OR(発注情報!AG244="",発注情報!AG244=0),"",発注情報!AG244))</f>
        <v/>
      </c>
      <c r="X19" s="159" t="str">
        <f>IF(ISERROR(発注情報!AH244)=TRUE,"",IF(OR(発注情報!AH244="",発注情報!AH244=0),"",発注情報!AH244))</f>
        <v/>
      </c>
      <c r="Y19" s="160" t="str">
        <f>IF(ISERROR(発注情報!AI244)=TRUE,"",IF(OR(発注情報!AI244="",発注情報!AI244=0),"",発注情報!AI244))</f>
        <v/>
      </c>
      <c r="Z19" s="159" t="str">
        <f>IF(ISERROR(発注情報!AJ244)=TRUE,"",IF(OR(発注情報!AJ244="",発注情報!AJ244=0),"",発注情報!AJ244))</f>
        <v/>
      </c>
      <c r="AA19" s="160" t="str">
        <f>IF(ISERROR(発注情報!AK244)=TRUE,"",IF(OR(発注情報!AK244="",発注情報!AK244=0),"",発注情報!AK244))</f>
        <v/>
      </c>
      <c r="AB19" s="159" t="str">
        <f>IF(ISERROR(発注情報!AL244)=TRUE,"",IF(OR(発注情報!AL244="",発注情報!AL244=0),"",発注情報!AL244))</f>
        <v/>
      </c>
      <c r="AC19" s="160" t="str">
        <f>IF(ISERROR(発注情報!AM244)=TRUE,"",IF(OR(発注情報!AM244="",発注情報!AM244=0),"",発注情報!AM244))</f>
        <v/>
      </c>
      <c r="AD19" s="159" t="str">
        <f>IF(ISERROR(発注情報!AN244)=TRUE,"",IF(OR(発注情報!AN244="",発注情報!AN244=0),"",発注情報!AN244))</f>
        <v/>
      </c>
      <c r="AE19" s="160" t="str">
        <f>IF(ISERROR(発注情報!AO244)=TRUE,"",IF(OR(発注情報!AO244="",発注情報!AO244=0),"",発注情報!AO244))</f>
        <v/>
      </c>
      <c r="AF19" s="159" t="str">
        <f>IF(ISERROR(発注情報!AP244)=TRUE,"",IF(OR(発注情報!AP244="",発注情報!AP244=0),"",発注情報!AP244))</f>
        <v/>
      </c>
      <c r="AG19" s="160" t="str">
        <f>IF(ISERROR(発注情報!AQ244)=TRUE,"",IF(OR(発注情報!AQ244="",発注情報!AQ244=0),"",発注情報!AQ244))</f>
        <v/>
      </c>
      <c r="AH19" s="157" t="str">
        <f>IF(ISERROR(発注情報!AR244)=TRUE,"",IF(OR(発注情報!AR244="",発注情報!AR244=0),"",発注情報!AR244))</f>
        <v/>
      </c>
      <c r="AI19" s="158" t="str">
        <f>IF(ISERROR(発注情報!AS244)=TRUE,"",IF(OR(発注情報!AS244="",発注情報!AS244=0),"",発注情報!AS244))</f>
        <v/>
      </c>
    </row>
    <row r="20" spans="1:35" ht="18.75" customHeight="1" x14ac:dyDescent="0.15">
      <c r="A20" s="161">
        <v>15</v>
      </c>
      <c r="B20" s="150" t="str">
        <f>IF(ISERROR(発注情報!L245)=TRUE,"",IF(OR(発注情報!L245="",発注情報!L245=0),"",発注情報!L245))</f>
        <v/>
      </c>
      <c r="C20" s="151" t="str">
        <f>IF(ISERROR(発注情報!M245)=TRUE,"",IF(OR(発注情報!M245="",発注情報!M245=0),"",発注情報!M245))</f>
        <v/>
      </c>
      <c r="D20" s="151" t="str">
        <f>IF(C20="","",C20*発注情報!$D$2)</f>
        <v/>
      </c>
      <c r="E20" s="236" t="str">
        <f>IF(ISERROR(発注情報!O151)=TRUE,"",IF(OR(発注情報!O151="",発注情報!O151=0),"",発注情報!O151))</f>
        <v/>
      </c>
      <c r="F20" s="236" t="str">
        <f>IF(ISERROR(発注情報!P151)=TRUE,"",IF(OR(発注情報!P151="",発注情報!P151=0),"",発注情報!P151))</f>
        <v/>
      </c>
      <c r="G20" s="236" t="str">
        <f>IF(ISERROR(発注情報!Q151)=TRUE,"",IF(OR(発注情報!Q151="",発注情報!Q151=0),"",発注情報!Q151))</f>
        <v/>
      </c>
      <c r="H20" s="157" t="str">
        <f>IF(ISERROR(発注情報!R245)=TRUE,"",IF(OR(発注情報!R245="",発注情報!R245=0),"",発注情報!R245))</f>
        <v/>
      </c>
      <c r="I20" s="158" t="str">
        <f>IF(ISERROR(発注情報!S245)=TRUE,"",IF(OR(発注情報!S245="",発注情報!S245=0),"",発注情報!S245))</f>
        <v/>
      </c>
      <c r="J20" s="159" t="str">
        <f>IF(ISERROR(発注情報!T245)=TRUE,"",IF(OR(発注情報!T245="",発注情報!T245=0),"",発注情報!T245))</f>
        <v/>
      </c>
      <c r="K20" s="160" t="str">
        <f>IF(ISERROR(発注情報!U245)=TRUE,"",IF(OR(発注情報!U245="",発注情報!U245=0),"",発注情報!U245))</f>
        <v/>
      </c>
      <c r="L20" s="159" t="str">
        <f>IF(ISERROR(発注情報!V245)=TRUE,"",IF(OR(発注情報!V245="",発注情報!V245=0),"",発注情報!V245))</f>
        <v/>
      </c>
      <c r="M20" s="160" t="str">
        <f>IF(ISERROR(発注情報!W245)=TRUE,"",IF(OR(発注情報!W245="",発注情報!W245=0),"",発注情報!W245))</f>
        <v/>
      </c>
      <c r="N20" s="159" t="str">
        <f>IF(ISERROR(発注情報!X245)=TRUE,"",IF(OR(発注情報!X245="",発注情報!X245=0),"",発注情報!X245))</f>
        <v/>
      </c>
      <c r="O20" s="160" t="str">
        <f>IF(ISERROR(発注情報!Y245)=TRUE,"",IF(OR(発注情報!Y245="",発注情報!Y245=0),"",発注情報!Y245))</f>
        <v/>
      </c>
      <c r="P20" s="159" t="str">
        <f>IF(ISERROR(発注情報!Z245)=TRUE,"",IF(OR(発注情報!Z245="",発注情報!Z245=0),"",発注情報!Z245))</f>
        <v/>
      </c>
      <c r="Q20" s="160" t="str">
        <f>IF(ISERROR(発注情報!AA245)=TRUE,"",IF(OR(発注情報!AA245="",発注情報!AA245=0),"",発注情報!AA245))</f>
        <v/>
      </c>
      <c r="R20" s="159" t="str">
        <f>IF(ISERROR(発注情報!AB245)=TRUE,"",IF(OR(発注情報!AB245="",発注情報!AB245=0),"",発注情報!AB245))</f>
        <v/>
      </c>
      <c r="S20" s="160" t="str">
        <f>IF(ISERROR(発注情報!AC245)=TRUE,"",IF(OR(発注情報!AC245="",発注情報!AC245=0),"",発注情報!AC245))</f>
        <v/>
      </c>
      <c r="T20" s="159" t="str">
        <f>IF(ISERROR(発注情報!AD245)=TRUE,"",IF(OR(発注情報!AD245="",発注情報!AD245=0),"",発注情報!AD245))</f>
        <v/>
      </c>
      <c r="U20" s="160" t="str">
        <f>IF(ISERROR(発注情報!AE245)=TRUE,"",IF(OR(発注情報!AE245="",発注情報!AE245=0),"",発注情報!AE245))</f>
        <v/>
      </c>
      <c r="V20" s="159" t="str">
        <f>IF(ISERROR(発注情報!AF245)=TRUE,"",IF(OR(発注情報!AF245="",発注情報!AF245=0),"",発注情報!AF245))</f>
        <v/>
      </c>
      <c r="W20" s="160" t="str">
        <f>IF(ISERROR(発注情報!AG245)=TRUE,"",IF(OR(発注情報!AG245="",発注情報!AG245=0),"",発注情報!AG245))</f>
        <v/>
      </c>
      <c r="X20" s="159" t="str">
        <f>IF(ISERROR(発注情報!AH245)=TRUE,"",IF(OR(発注情報!AH245="",発注情報!AH245=0),"",発注情報!AH245))</f>
        <v/>
      </c>
      <c r="Y20" s="160" t="str">
        <f>IF(ISERROR(発注情報!AI245)=TRUE,"",IF(OR(発注情報!AI245="",発注情報!AI245=0),"",発注情報!AI245))</f>
        <v/>
      </c>
      <c r="Z20" s="159" t="str">
        <f>IF(ISERROR(発注情報!AJ245)=TRUE,"",IF(OR(発注情報!AJ245="",発注情報!AJ245=0),"",発注情報!AJ245))</f>
        <v/>
      </c>
      <c r="AA20" s="160" t="str">
        <f>IF(ISERROR(発注情報!AK245)=TRUE,"",IF(OR(発注情報!AK245="",発注情報!AK245=0),"",発注情報!AK245))</f>
        <v/>
      </c>
      <c r="AB20" s="159" t="str">
        <f>IF(ISERROR(発注情報!AL245)=TRUE,"",IF(OR(発注情報!AL245="",発注情報!AL245=0),"",発注情報!AL245))</f>
        <v/>
      </c>
      <c r="AC20" s="160" t="str">
        <f>IF(ISERROR(発注情報!AM245)=TRUE,"",IF(OR(発注情報!AM245="",発注情報!AM245=0),"",発注情報!AM245))</f>
        <v/>
      </c>
      <c r="AD20" s="159" t="str">
        <f>IF(ISERROR(発注情報!AN245)=TRUE,"",IF(OR(発注情報!AN245="",発注情報!AN245=0),"",発注情報!AN245))</f>
        <v/>
      </c>
      <c r="AE20" s="160" t="str">
        <f>IF(ISERROR(発注情報!AO245)=TRUE,"",IF(OR(発注情報!AO245="",発注情報!AO245=0),"",発注情報!AO245))</f>
        <v/>
      </c>
      <c r="AF20" s="159" t="str">
        <f>IF(ISERROR(発注情報!AP245)=TRUE,"",IF(OR(発注情報!AP245="",発注情報!AP245=0),"",発注情報!AP245))</f>
        <v/>
      </c>
      <c r="AG20" s="160" t="str">
        <f>IF(ISERROR(発注情報!AQ245)=TRUE,"",IF(OR(発注情報!AQ245="",発注情報!AQ245=0),"",発注情報!AQ245))</f>
        <v/>
      </c>
      <c r="AH20" s="157" t="str">
        <f>IF(ISERROR(発注情報!AR245)=TRUE,"",IF(OR(発注情報!AR245="",発注情報!AR245=0),"",発注情報!AR245))</f>
        <v/>
      </c>
      <c r="AI20" s="158" t="str">
        <f>IF(ISERROR(発注情報!AS245)=TRUE,"",IF(OR(発注情報!AS245="",発注情報!AS245=0),"",発注情報!AS245))</f>
        <v/>
      </c>
    </row>
    <row r="21" spans="1:35" ht="18.75" customHeight="1" x14ac:dyDescent="0.15">
      <c r="A21" s="144">
        <v>16</v>
      </c>
      <c r="B21" s="150" t="str">
        <f>IF(ISERROR(発注情報!L246)=TRUE,"",IF(OR(発注情報!L246="",発注情報!L246=0),"",発注情報!L246))</f>
        <v/>
      </c>
      <c r="C21" s="151" t="str">
        <f>IF(ISERROR(発注情報!M246)=TRUE,"",IF(OR(発注情報!M246="",発注情報!M246=0),"",発注情報!M246))</f>
        <v/>
      </c>
      <c r="D21" s="151" t="str">
        <f>IF(C21="","",C21*発注情報!$D$2)</f>
        <v/>
      </c>
      <c r="E21" s="236" t="str">
        <f>IF(ISERROR(発注情報!O152)=TRUE,"",IF(OR(発注情報!O152="",発注情報!O152=0),"",発注情報!O152))</f>
        <v/>
      </c>
      <c r="F21" s="236" t="str">
        <f>IF(ISERROR(発注情報!P152)=TRUE,"",IF(OR(発注情報!P152="",発注情報!P152=0),"",発注情報!P152))</f>
        <v/>
      </c>
      <c r="G21" s="236" t="str">
        <f>IF(ISERROR(発注情報!Q152)=TRUE,"",IF(OR(発注情報!Q152="",発注情報!Q152=0),"",発注情報!Q152))</f>
        <v/>
      </c>
      <c r="H21" s="157" t="str">
        <f>IF(ISERROR(発注情報!R246)=TRUE,"",IF(OR(発注情報!R246="",発注情報!R246=0),"",発注情報!R246))</f>
        <v/>
      </c>
      <c r="I21" s="158" t="str">
        <f>IF(ISERROR(発注情報!S246)=TRUE,"",IF(OR(発注情報!S246="",発注情報!S246=0),"",発注情報!S246))</f>
        <v/>
      </c>
      <c r="J21" s="159" t="str">
        <f>IF(ISERROR(発注情報!T246)=TRUE,"",IF(OR(発注情報!T246="",発注情報!T246=0),"",発注情報!T246))</f>
        <v/>
      </c>
      <c r="K21" s="160" t="str">
        <f>IF(ISERROR(発注情報!U246)=TRUE,"",IF(OR(発注情報!U246="",発注情報!U246=0),"",発注情報!U246))</f>
        <v/>
      </c>
      <c r="L21" s="159" t="str">
        <f>IF(ISERROR(発注情報!V246)=TRUE,"",IF(OR(発注情報!V246="",発注情報!V246=0),"",発注情報!V246))</f>
        <v/>
      </c>
      <c r="M21" s="160" t="str">
        <f>IF(ISERROR(発注情報!W246)=TRUE,"",IF(OR(発注情報!W246="",発注情報!W246=0),"",発注情報!W246))</f>
        <v/>
      </c>
      <c r="N21" s="159" t="str">
        <f>IF(ISERROR(発注情報!X246)=TRUE,"",IF(OR(発注情報!X246="",発注情報!X246=0),"",発注情報!X246))</f>
        <v/>
      </c>
      <c r="O21" s="160" t="str">
        <f>IF(ISERROR(発注情報!Y246)=TRUE,"",IF(OR(発注情報!Y246="",発注情報!Y246=0),"",発注情報!Y246))</f>
        <v/>
      </c>
      <c r="P21" s="159" t="str">
        <f>IF(ISERROR(発注情報!Z246)=TRUE,"",IF(OR(発注情報!Z246="",発注情報!Z246=0),"",発注情報!Z246))</f>
        <v/>
      </c>
      <c r="Q21" s="160" t="str">
        <f>IF(ISERROR(発注情報!AA246)=TRUE,"",IF(OR(発注情報!AA246="",発注情報!AA246=0),"",発注情報!AA246))</f>
        <v/>
      </c>
      <c r="R21" s="159" t="str">
        <f>IF(ISERROR(発注情報!AB246)=TRUE,"",IF(OR(発注情報!AB246="",発注情報!AB246=0),"",発注情報!AB246))</f>
        <v/>
      </c>
      <c r="S21" s="160" t="str">
        <f>IF(ISERROR(発注情報!AC246)=TRUE,"",IF(OR(発注情報!AC246="",発注情報!AC246=0),"",発注情報!AC246))</f>
        <v/>
      </c>
      <c r="T21" s="159" t="str">
        <f>IF(ISERROR(発注情報!AD246)=TRUE,"",IF(OR(発注情報!AD246="",発注情報!AD246=0),"",発注情報!AD246))</f>
        <v/>
      </c>
      <c r="U21" s="160" t="str">
        <f>IF(ISERROR(発注情報!AE246)=TRUE,"",IF(OR(発注情報!AE246="",発注情報!AE246=0),"",発注情報!AE246))</f>
        <v/>
      </c>
      <c r="V21" s="159" t="str">
        <f>IF(ISERROR(発注情報!AF246)=TRUE,"",IF(OR(発注情報!AF246="",発注情報!AF246=0),"",発注情報!AF246))</f>
        <v/>
      </c>
      <c r="W21" s="160" t="str">
        <f>IF(ISERROR(発注情報!AG246)=TRUE,"",IF(OR(発注情報!AG246="",発注情報!AG246=0),"",発注情報!AG246))</f>
        <v/>
      </c>
      <c r="X21" s="159" t="str">
        <f>IF(ISERROR(発注情報!AH246)=TRUE,"",IF(OR(発注情報!AH246="",発注情報!AH246=0),"",発注情報!AH246))</f>
        <v/>
      </c>
      <c r="Y21" s="160" t="str">
        <f>IF(ISERROR(発注情報!AI246)=TRUE,"",IF(OR(発注情報!AI246="",発注情報!AI246=0),"",発注情報!AI246))</f>
        <v/>
      </c>
      <c r="Z21" s="159" t="str">
        <f>IF(ISERROR(発注情報!AJ246)=TRUE,"",IF(OR(発注情報!AJ246="",発注情報!AJ246=0),"",発注情報!AJ246))</f>
        <v/>
      </c>
      <c r="AA21" s="160" t="str">
        <f>IF(ISERROR(発注情報!AK246)=TRUE,"",IF(OR(発注情報!AK246="",発注情報!AK246=0),"",発注情報!AK246))</f>
        <v/>
      </c>
      <c r="AB21" s="159" t="str">
        <f>IF(ISERROR(発注情報!AL246)=TRUE,"",IF(OR(発注情報!AL246="",発注情報!AL246=0),"",発注情報!AL246))</f>
        <v/>
      </c>
      <c r="AC21" s="160" t="str">
        <f>IF(ISERROR(発注情報!AM246)=TRUE,"",IF(OR(発注情報!AM246="",発注情報!AM246=0),"",発注情報!AM246))</f>
        <v/>
      </c>
      <c r="AD21" s="159" t="str">
        <f>IF(ISERROR(発注情報!AN246)=TRUE,"",IF(OR(発注情報!AN246="",発注情報!AN246=0),"",発注情報!AN246))</f>
        <v/>
      </c>
      <c r="AE21" s="160" t="str">
        <f>IF(ISERROR(発注情報!AO246)=TRUE,"",IF(OR(発注情報!AO246="",発注情報!AO246=0),"",発注情報!AO246))</f>
        <v/>
      </c>
      <c r="AF21" s="159" t="str">
        <f>IF(ISERROR(発注情報!AP246)=TRUE,"",IF(OR(発注情報!AP246="",発注情報!AP246=0),"",発注情報!AP246))</f>
        <v/>
      </c>
      <c r="AG21" s="160" t="str">
        <f>IF(ISERROR(発注情報!AQ246)=TRUE,"",IF(OR(発注情報!AQ246="",発注情報!AQ246=0),"",発注情報!AQ246))</f>
        <v/>
      </c>
      <c r="AH21" s="157" t="str">
        <f>IF(ISERROR(発注情報!AR246)=TRUE,"",IF(OR(発注情報!AR246="",発注情報!AR246=0),"",発注情報!AR246))</f>
        <v/>
      </c>
      <c r="AI21" s="158" t="str">
        <f>IF(ISERROR(発注情報!AS246)=TRUE,"",IF(OR(発注情報!AS246="",発注情報!AS246=0),"",発注情報!AS246))</f>
        <v/>
      </c>
    </row>
    <row r="22" spans="1:35" ht="18.75" customHeight="1" x14ac:dyDescent="0.15">
      <c r="A22" s="161">
        <v>17</v>
      </c>
      <c r="B22" s="150" t="str">
        <f>IF(ISERROR(発注情報!L247)=TRUE,"",IF(OR(発注情報!L247="",発注情報!L247=0),"",発注情報!L247))</f>
        <v/>
      </c>
      <c r="C22" s="151" t="str">
        <f>IF(ISERROR(発注情報!M247)=TRUE,"",IF(OR(発注情報!M247="",発注情報!M247=0),"",発注情報!M247))</f>
        <v/>
      </c>
      <c r="D22" s="151" t="str">
        <f>IF(C22="","",C22*発注情報!$D$2)</f>
        <v/>
      </c>
      <c r="E22" s="236" t="str">
        <f>IF(ISERROR(発注情報!O153)=TRUE,"",IF(OR(発注情報!O153="",発注情報!O153=0),"",発注情報!O153))</f>
        <v/>
      </c>
      <c r="F22" s="236" t="str">
        <f>IF(ISERROR(発注情報!P153)=TRUE,"",IF(OR(発注情報!P153="",発注情報!P153=0),"",発注情報!P153))</f>
        <v/>
      </c>
      <c r="G22" s="236" t="str">
        <f>IF(ISERROR(発注情報!Q153)=TRUE,"",IF(OR(発注情報!Q153="",発注情報!Q153=0),"",発注情報!Q153))</f>
        <v/>
      </c>
      <c r="H22" s="157" t="str">
        <f>IF(ISERROR(発注情報!R247)=TRUE,"",IF(OR(発注情報!R247="",発注情報!R247=0),"",発注情報!R247))</f>
        <v/>
      </c>
      <c r="I22" s="158" t="str">
        <f>IF(ISERROR(発注情報!S247)=TRUE,"",IF(OR(発注情報!S247="",発注情報!S247=0),"",発注情報!S247))</f>
        <v/>
      </c>
      <c r="J22" s="159" t="str">
        <f>IF(ISERROR(発注情報!T247)=TRUE,"",IF(OR(発注情報!T247="",発注情報!T247=0),"",発注情報!T247))</f>
        <v/>
      </c>
      <c r="K22" s="160" t="str">
        <f>IF(ISERROR(発注情報!U247)=TRUE,"",IF(OR(発注情報!U247="",発注情報!U247=0),"",発注情報!U247))</f>
        <v/>
      </c>
      <c r="L22" s="159" t="str">
        <f>IF(ISERROR(発注情報!V247)=TRUE,"",IF(OR(発注情報!V247="",発注情報!V247=0),"",発注情報!V247))</f>
        <v/>
      </c>
      <c r="M22" s="160" t="str">
        <f>IF(ISERROR(発注情報!W247)=TRUE,"",IF(OR(発注情報!W247="",発注情報!W247=0),"",発注情報!W247))</f>
        <v/>
      </c>
      <c r="N22" s="159" t="str">
        <f>IF(ISERROR(発注情報!X247)=TRUE,"",IF(OR(発注情報!X247="",発注情報!X247=0),"",発注情報!X247))</f>
        <v/>
      </c>
      <c r="O22" s="160" t="str">
        <f>IF(ISERROR(発注情報!Y247)=TRUE,"",IF(OR(発注情報!Y247="",発注情報!Y247=0),"",発注情報!Y247))</f>
        <v/>
      </c>
      <c r="P22" s="159" t="str">
        <f>IF(ISERROR(発注情報!Z247)=TRUE,"",IF(OR(発注情報!Z247="",発注情報!Z247=0),"",発注情報!Z247))</f>
        <v/>
      </c>
      <c r="Q22" s="160" t="str">
        <f>IF(ISERROR(発注情報!AA247)=TRUE,"",IF(OR(発注情報!AA247="",発注情報!AA247=0),"",発注情報!AA247))</f>
        <v/>
      </c>
      <c r="R22" s="159" t="str">
        <f>IF(ISERROR(発注情報!AB247)=TRUE,"",IF(OR(発注情報!AB247="",発注情報!AB247=0),"",発注情報!AB247))</f>
        <v/>
      </c>
      <c r="S22" s="160" t="str">
        <f>IF(ISERROR(発注情報!AC247)=TRUE,"",IF(OR(発注情報!AC247="",発注情報!AC247=0),"",発注情報!AC247))</f>
        <v/>
      </c>
      <c r="T22" s="159" t="str">
        <f>IF(ISERROR(発注情報!AD247)=TRUE,"",IF(OR(発注情報!AD247="",発注情報!AD247=0),"",発注情報!AD247))</f>
        <v/>
      </c>
      <c r="U22" s="160" t="str">
        <f>IF(ISERROR(発注情報!AE247)=TRUE,"",IF(OR(発注情報!AE247="",発注情報!AE247=0),"",発注情報!AE247))</f>
        <v/>
      </c>
      <c r="V22" s="159" t="str">
        <f>IF(ISERROR(発注情報!AF247)=TRUE,"",IF(OR(発注情報!AF247="",発注情報!AF247=0),"",発注情報!AF247))</f>
        <v/>
      </c>
      <c r="W22" s="160" t="str">
        <f>IF(ISERROR(発注情報!AG247)=TRUE,"",IF(OR(発注情報!AG247="",発注情報!AG247=0),"",発注情報!AG247))</f>
        <v/>
      </c>
      <c r="X22" s="159" t="str">
        <f>IF(ISERROR(発注情報!AH247)=TRUE,"",IF(OR(発注情報!AH247="",発注情報!AH247=0),"",発注情報!AH247))</f>
        <v/>
      </c>
      <c r="Y22" s="160" t="str">
        <f>IF(ISERROR(発注情報!AI247)=TRUE,"",IF(OR(発注情報!AI247="",発注情報!AI247=0),"",発注情報!AI247))</f>
        <v/>
      </c>
      <c r="Z22" s="159" t="str">
        <f>IF(ISERROR(発注情報!AJ247)=TRUE,"",IF(OR(発注情報!AJ247="",発注情報!AJ247=0),"",発注情報!AJ247))</f>
        <v/>
      </c>
      <c r="AA22" s="160" t="str">
        <f>IF(ISERROR(発注情報!AK247)=TRUE,"",IF(OR(発注情報!AK247="",発注情報!AK247=0),"",発注情報!AK247))</f>
        <v/>
      </c>
      <c r="AB22" s="159" t="str">
        <f>IF(ISERROR(発注情報!AL247)=TRUE,"",IF(OR(発注情報!AL247="",発注情報!AL247=0),"",発注情報!AL247))</f>
        <v/>
      </c>
      <c r="AC22" s="160" t="str">
        <f>IF(ISERROR(発注情報!AM247)=TRUE,"",IF(OR(発注情報!AM247="",発注情報!AM247=0),"",発注情報!AM247))</f>
        <v/>
      </c>
      <c r="AD22" s="159" t="str">
        <f>IF(ISERROR(発注情報!AN247)=TRUE,"",IF(OR(発注情報!AN247="",発注情報!AN247=0),"",発注情報!AN247))</f>
        <v/>
      </c>
      <c r="AE22" s="160" t="str">
        <f>IF(ISERROR(発注情報!AO247)=TRUE,"",IF(OR(発注情報!AO247="",発注情報!AO247=0),"",発注情報!AO247))</f>
        <v/>
      </c>
      <c r="AF22" s="159" t="str">
        <f>IF(ISERROR(発注情報!AP247)=TRUE,"",IF(OR(発注情報!AP247="",発注情報!AP247=0),"",発注情報!AP247))</f>
        <v/>
      </c>
      <c r="AG22" s="160" t="str">
        <f>IF(ISERROR(発注情報!AQ247)=TRUE,"",IF(OR(発注情報!AQ247="",発注情報!AQ247=0),"",発注情報!AQ247))</f>
        <v/>
      </c>
      <c r="AH22" s="157" t="str">
        <f>IF(ISERROR(発注情報!AR247)=TRUE,"",IF(OR(発注情報!AR247="",発注情報!AR247=0),"",発注情報!AR247))</f>
        <v/>
      </c>
      <c r="AI22" s="158" t="str">
        <f>IF(ISERROR(発注情報!AS247)=TRUE,"",IF(OR(発注情報!AS247="",発注情報!AS247=0),"",発注情報!AS247))</f>
        <v/>
      </c>
    </row>
    <row r="23" spans="1:35" ht="18.75" customHeight="1" x14ac:dyDescent="0.15">
      <c r="A23" s="144">
        <v>18</v>
      </c>
      <c r="B23" s="150" t="str">
        <f>IF(ISERROR(発注情報!L248)=TRUE,"",IF(OR(発注情報!L248="",発注情報!L248=0),"",発注情報!L248))</f>
        <v/>
      </c>
      <c r="C23" s="151" t="str">
        <f>IF(ISERROR(発注情報!M248)=TRUE,"",IF(OR(発注情報!M248="",発注情報!M248=0),"",発注情報!M248))</f>
        <v/>
      </c>
      <c r="D23" s="151" t="str">
        <f>IF(C23="","",C23*発注情報!$D$2)</f>
        <v/>
      </c>
      <c r="E23" s="236" t="str">
        <f>IF(ISERROR(発注情報!O154)=TRUE,"",IF(OR(発注情報!O154="",発注情報!O154=0),"",発注情報!O154))</f>
        <v/>
      </c>
      <c r="F23" s="236" t="str">
        <f>IF(ISERROR(発注情報!P154)=TRUE,"",IF(OR(発注情報!P154="",発注情報!P154=0),"",発注情報!P154))</f>
        <v/>
      </c>
      <c r="G23" s="236" t="str">
        <f>IF(ISERROR(発注情報!Q154)=TRUE,"",IF(OR(発注情報!Q154="",発注情報!Q154=0),"",発注情報!Q154))</f>
        <v/>
      </c>
      <c r="H23" s="157" t="str">
        <f>IF(ISERROR(発注情報!R248)=TRUE,"",IF(OR(発注情報!R248="",発注情報!R248=0),"",発注情報!R248))</f>
        <v/>
      </c>
      <c r="I23" s="158" t="str">
        <f>IF(ISERROR(発注情報!S248)=TRUE,"",IF(OR(発注情報!S248="",発注情報!S248=0),"",発注情報!S248))</f>
        <v/>
      </c>
      <c r="J23" s="159" t="str">
        <f>IF(ISERROR(発注情報!T248)=TRUE,"",IF(OR(発注情報!T248="",発注情報!T248=0),"",発注情報!T248))</f>
        <v/>
      </c>
      <c r="K23" s="160" t="str">
        <f>IF(ISERROR(発注情報!U248)=TRUE,"",IF(OR(発注情報!U248="",発注情報!U248=0),"",発注情報!U248))</f>
        <v/>
      </c>
      <c r="L23" s="159" t="str">
        <f>IF(ISERROR(発注情報!V248)=TRUE,"",IF(OR(発注情報!V248="",発注情報!V248=0),"",発注情報!V248))</f>
        <v/>
      </c>
      <c r="M23" s="160" t="str">
        <f>IF(ISERROR(発注情報!W248)=TRUE,"",IF(OR(発注情報!W248="",発注情報!W248=0),"",発注情報!W248))</f>
        <v/>
      </c>
      <c r="N23" s="159" t="str">
        <f>IF(ISERROR(発注情報!X248)=TRUE,"",IF(OR(発注情報!X248="",発注情報!X248=0),"",発注情報!X248))</f>
        <v/>
      </c>
      <c r="O23" s="160" t="str">
        <f>IF(ISERROR(発注情報!Y248)=TRUE,"",IF(OR(発注情報!Y248="",発注情報!Y248=0),"",発注情報!Y248))</f>
        <v/>
      </c>
      <c r="P23" s="159" t="str">
        <f>IF(ISERROR(発注情報!Z248)=TRUE,"",IF(OR(発注情報!Z248="",発注情報!Z248=0),"",発注情報!Z248))</f>
        <v/>
      </c>
      <c r="Q23" s="160" t="str">
        <f>IF(ISERROR(発注情報!AA248)=TRUE,"",IF(OR(発注情報!AA248="",発注情報!AA248=0),"",発注情報!AA248))</f>
        <v/>
      </c>
      <c r="R23" s="159" t="str">
        <f>IF(ISERROR(発注情報!AB248)=TRUE,"",IF(OR(発注情報!AB248="",発注情報!AB248=0),"",発注情報!AB248))</f>
        <v/>
      </c>
      <c r="S23" s="160" t="str">
        <f>IF(ISERROR(発注情報!AC248)=TRUE,"",IF(OR(発注情報!AC248="",発注情報!AC248=0),"",発注情報!AC248))</f>
        <v/>
      </c>
      <c r="T23" s="159" t="str">
        <f>IF(ISERROR(発注情報!AD248)=TRUE,"",IF(OR(発注情報!AD248="",発注情報!AD248=0),"",発注情報!AD248))</f>
        <v/>
      </c>
      <c r="U23" s="160" t="str">
        <f>IF(ISERROR(発注情報!AE248)=TRUE,"",IF(OR(発注情報!AE248="",発注情報!AE248=0),"",発注情報!AE248))</f>
        <v/>
      </c>
      <c r="V23" s="159" t="str">
        <f>IF(ISERROR(発注情報!AF248)=TRUE,"",IF(OR(発注情報!AF248="",発注情報!AF248=0),"",発注情報!AF248))</f>
        <v/>
      </c>
      <c r="W23" s="160" t="str">
        <f>IF(ISERROR(発注情報!AG248)=TRUE,"",IF(OR(発注情報!AG248="",発注情報!AG248=0),"",発注情報!AG248))</f>
        <v/>
      </c>
      <c r="X23" s="159" t="str">
        <f>IF(ISERROR(発注情報!AH248)=TRUE,"",IF(OR(発注情報!AH248="",発注情報!AH248=0),"",発注情報!AH248))</f>
        <v/>
      </c>
      <c r="Y23" s="160" t="str">
        <f>IF(ISERROR(発注情報!AI248)=TRUE,"",IF(OR(発注情報!AI248="",発注情報!AI248=0),"",発注情報!AI248))</f>
        <v/>
      </c>
      <c r="Z23" s="159" t="str">
        <f>IF(ISERROR(発注情報!AJ248)=TRUE,"",IF(OR(発注情報!AJ248="",発注情報!AJ248=0),"",発注情報!AJ248))</f>
        <v/>
      </c>
      <c r="AA23" s="160" t="str">
        <f>IF(ISERROR(発注情報!AK248)=TRUE,"",IF(OR(発注情報!AK248="",発注情報!AK248=0),"",発注情報!AK248))</f>
        <v/>
      </c>
      <c r="AB23" s="159" t="str">
        <f>IF(ISERROR(発注情報!AL248)=TRUE,"",IF(OR(発注情報!AL248="",発注情報!AL248=0),"",発注情報!AL248))</f>
        <v/>
      </c>
      <c r="AC23" s="160" t="str">
        <f>IF(ISERROR(発注情報!AM248)=TRUE,"",IF(OR(発注情報!AM248="",発注情報!AM248=0),"",発注情報!AM248))</f>
        <v/>
      </c>
      <c r="AD23" s="159" t="str">
        <f>IF(ISERROR(発注情報!AN248)=TRUE,"",IF(OR(発注情報!AN248="",発注情報!AN248=0),"",発注情報!AN248))</f>
        <v/>
      </c>
      <c r="AE23" s="160" t="str">
        <f>IF(ISERROR(発注情報!AO248)=TRUE,"",IF(OR(発注情報!AO248="",発注情報!AO248=0),"",発注情報!AO248))</f>
        <v/>
      </c>
      <c r="AF23" s="159" t="str">
        <f>IF(ISERROR(発注情報!AP248)=TRUE,"",IF(OR(発注情報!AP248="",発注情報!AP248=0),"",発注情報!AP248))</f>
        <v/>
      </c>
      <c r="AG23" s="160" t="str">
        <f>IF(ISERROR(発注情報!AQ248)=TRUE,"",IF(OR(発注情報!AQ248="",発注情報!AQ248=0),"",発注情報!AQ248))</f>
        <v/>
      </c>
      <c r="AH23" s="157" t="str">
        <f>IF(ISERROR(発注情報!AR248)=TRUE,"",IF(OR(発注情報!AR248="",発注情報!AR248=0),"",発注情報!AR248))</f>
        <v/>
      </c>
      <c r="AI23" s="158" t="str">
        <f>IF(ISERROR(発注情報!AS248)=TRUE,"",IF(OR(発注情報!AS248="",発注情報!AS248=0),"",発注情報!AS248))</f>
        <v/>
      </c>
    </row>
    <row r="24" spans="1:35" ht="18.75" customHeight="1" x14ac:dyDescent="0.15">
      <c r="A24" s="161">
        <v>19</v>
      </c>
      <c r="B24" s="150" t="str">
        <f>IF(ISERROR(発注情報!L249)=TRUE,"",IF(OR(発注情報!L249="",発注情報!L249=0),"",発注情報!L249))</f>
        <v/>
      </c>
      <c r="C24" s="151" t="str">
        <f>IF(ISERROR(発注情報!M249)=TRUE,"",IF(OR(発注情報!M249="",発注情報!M249=0),"",発注情報!M249))</f>
        <v/>
      </c>
      <c r="D24" s="151" t="str">
        <f>IF(C24="","",C24*発注情報!$D$2)</f>
        <v/>
      </c>
      <c r="E24" s="236" t="str">
        <f>IF(ISERROR(発注情報!O155)=TRUE,"",IF(OR(発注情報!O155="",発注情報!O155=0),"",発注情報!O155))</f>
        <v/>
      </c>
      <c r="F24" s="236" t="str">
        <f>IF(ISERROR(発注情報!P155)=TRUE,"",IF(OR(発注情報!P155="",発注情報!P155=0),"",発注情報!P155))</f>
        <v/>
      </c>
      <c r="G24" s="236" t="str">
        <f>IF(ISERROR(発注情報!Q155)=TRUE,"",IF(OR(発注情報!Q155="",発注情報!Q155=0),"",発注情報!Q155))</f>
        <v/>
      </c>
      <c r="H24" s="157" t="str">
        <f>IF(ISERROR(発注情報!R249)=TRUE,"",IF(OR(発注情報!R249="",発注情報!R249=0),"",発注情報!R249))</f>
        <v/>
      </c>
      <c r="I24" s="158" t="str">
        <f>IF(ISERROR(発注情報!S249)=TRUE,"",IF(OR(発注情報!S249="",発注情報!S249=0),"",発注情報!S249))</f>
        <v/>
      </c>
      <c r="J24" s="159" t="str">
        <f>IF(ISERROR(発注情報!T249)=TRUE,"",IF(OR(発注情報!T249="",発注情報!T249=0),"",発注情報!T249))</f>
        <v/>
      </c>
      <c r="K24" s="160" t="str">
        <f>IF(ISERROR(発注情報!U249)=TRUE,"",IF(OR(発注情報!U249="",発注情報!U249=0),"",発注情報!U249))</f>
        <v/>
      </c>
      <c r="L24" s="159" t="str">
        <f>IF(ISERROR(発注情報!V249)=TRUE,"",IF(OR(発注情報!V249="",発注情報!V249=0),"",発注情報!V249))</f>
        <v/>
      </c>
      <c r="M24" s="160" t="str">
        <f>IF(ISERROR(発注情報!W249)=TRUE,"",IF(OR(発注情報!W249="",発注情報!W249=0),"",発注情報!W249))</f>
        <v/>
      </c>
      <c r="N24" s="159" t="str">
        <f>IF(ISERROR(発注情報!X249)=TRUE,"",IF(OR(発注情報!X249="",発注情報!X249=0),"",発注情報!X249))</f>
        <v/>
      </c>
      <c r="O24" s="160" t="str">
        <f>IF(ISERROR(発注情報!Y249)=TRUE,"",IF(OR(発注情報!Y249="",発注情報!Y249=0),"",発注情報!Y249))</f>
        <v/>
      </c>
      <c r="P24" s="159" t="str">
        <f>IF(ISERROR(発注情報!Z249)=TRUE,"",IF(OR(発注情報!Z249="",発注情報!Z249=0),"",発注情報!Z249))</f>
        <v/>
      </c>
      <c r="Q24" s="160" t="str">
        <f>IF(ISERROR(発注情報!AA249)=TRUE,"",IF(OR(発注情報!AA249="",発注情報!AA249=0),"",発注情報!AA249))</f>
        <v/>
      </c>
      <c r="R24" s="159" t="str">
        <f>IF(ISERROR(発注情報!AB249)=TRUE,"",IF(OR(発注情報!AB249="",発注情報!AB249=0),"",発注情報!AB249))</f>
        <v/>
      </c>
      <c r="S24" s="160" t="str">
        <f>IF(ISERROR(発注情報!AC249)=TRUE,"",IF(OR(発注情報!AC249="",発注情報!AC249=0),"",発注情報!AC249))</f>
        <v/>
      </c>
      <c r="T24" s="159" t="str">
        <f>IF(ISERROR(発注情報!AD249)=TRUE,"",IF(OR(発注情報!AD249="",発注情報!AD249=0),"",発注情報!AD249))</f>
        <v/>
      </c>
      <c r="U24" s="160" t="str">
        <f>IF(ISERROR(発注情報!AE249)=TRUE,"",IF(OR(発注情報!AE249="",発注情報!AE249=0),"",発注情報!AE249))</f>
        <v/>
      </c>
      <c r="V24" s="159" t="str">
        <f>IF(ISERROR(発注情報!AF249)=TRUE,"",IF(OR(発注情報!AF249="",発注情報!AF249=0),"",発注情報!AF249))</f>
        <v/>
      </c>
      <c r="W24" s="160" t="str">
        <f>IF(ISERROR(発注情報!AG249)=TRUE,"",IF(OR(発注情報!AG249="",発注情報!AG249=0),"",発注情報!AG249))</f>
        <v/>
      </c>
      <c r="X24" s="159" t="str">
        <f>IF(ISERROR(発注情報!AH249)=TRUE,"",IF(OR(発注情報!AH249="",発注情報!AH249=0),"",発注情報!AH249))</f>
        <v/>
      </c>
      <c r="Y24" s="160" t="str">
        <f>IF(ISERROR(発注情報!AI249)=TRUE,"",IF(OR(発注情報!AI249="",発注情報!AI249=0),"",発注情報!AI249))</f>
        <v/>
      </c>
      <c r="Z24" s="159" t="str">
        <f>IF(ISERROR(発注情報!AJ249)=TRUE,"",IF(OR(発注情報!AJ249="",発注情報!AJ249=0),"",発注情報!AJ249))</f>
        <v/>
      </c>
      <c r="AA24" s="160" t="str">
        <f>IF(ISERROR(発注情報!AK249)=TRUE,"",IF(OR(発注情報!AK249="",発注情報!AK249=0),"",発注情報!AK249))</f>
        <v/>
      </c>
      <c r="AB24" s="159" t="str">
        <f>IF(ISERROR(発注情報!AL249)=TRUE,"",IF(OR(発注情報!AL249="",発注情報!AL249=0),"",発注情報!AL249))</f>
        <v/>
      </c>
      <c r="AC24" s="160" t="str">
        <f>IF(ISERROR(発注情報!AM249)=TRUE,"",IF(OR(発注情報!AM249="",発注情報!AM249=0),"",発注情報!AM249))</f>
        <v/>
      </c>
      <c r="AD24" s="159" t="str">
        <f>IF(ISERROR(発注情報!AN249)=TRUE,"",IF(OR(発注情報!AN249="",発注情報!AN249=0),"",発注情報!AN249))</f>
        <v/>
      </c>
      <c r="AE24" s="160" t="str">
        <f>IF(ISERROR(発注情報!AO249)=TRUE,"",IF(OR(発注情報!AO249="",発注情報!AO249=0),"",発注情報!AO249))</f>
        <v/>
      </c>
      <c r="AF24" s="159" t="str">
        <f>IF(ISERROR(発注情報!AP249)=TRUE,"",IF(OR(発注情報!AP249="",発注情報!AP249=0),"",発注情報!AP249))</f>
        <v/>
      </c>
      <c r="AG24" s="160" t="str">
        <f>IF(ISERROR(発注情報!AQ249)=TRUE,"",IF(OR(発注情報!AQ249="",発注情報!AQ249=0),"",発注情報!AQ249))</f>
        <v/>
      </c>
      <c r="AH24" s="157" t="str">
        <f>IF(ISERROR(発注情報!AR249)=TRUE,"",IF(OR(発注情報!AR249="",発注情報!AR249=0),"",発注情報!AR249))</f>
        <v/>
      </c>
      <c r="AI24" s="158" t="str">
        <f>IF(ISERROR(発注情報!AS249)=TRUE,"",IF(OR(発注情報!AS249="",発注情報!AS249=0),"",発注情報!AS249))</f>
        <v/>
      </c>
    </row>
    <row r="25" spans="1:35" ht="18.75" customHeight="1" x14ac:dyDescent="0.15">
      <c r="A25" s="144">
        <v>20</v>
      </c>
      <c r="B25" s="150" t="str">
        <f>IF(ISERROR(発注情報!L250)=TRUE,"",IF(OR(発注情報!L250="",発注情報!L250=0),"",発注情報!L250))</f>
        <v/>
      </c>
      <c r="C25" s="151" t="str">
        <f>IF(ISERROR(発注情報!M250)=TRUE,"",IF(OR(発注情報!M250="",発注情報!M250=0),"",発注情報!M250))</f>
        <v/>
      </c>
      <c r="D25" s="151" t="str">
        <f>IF(C25="","",C25*発注情報!$D$2)</f>
        <v/>
      </c>
      <c r="E25" s="236" t="str">
        <f>IF(ISERROR(発注情報!O156)=TRUE,"",IF(OR(発注情報!O156="",発注情報!O156=0),"",発注情報!O156))</f>
        <v/>
      </c>
      <c r="F25" s="236" t="str">
        <f>IF(ISERROR(発注情報!P156)=TRUE,"",IF(OR(発注情報!P156="",発注情報!P156=0),"",発注情報!P156))</f>
        <v/>
      </c>
      <c r="G25" s="236" t="str">
        <f>IF(ISERROR(発注情報!Q156)=TRUE,"",IF(OR(発注情報!Q156="",発注情報!Q156=0),"",発注情報!Q156))</f>
        <v/>
      </c>
      <c r="H25" s="157" t="str">
        <f>IF(ISERROR(発注情報!R250)=TRUE,"",IF(OR(発注情報!R250="",発注情報!R250=0),"",発注情報!R250))</f>
        <v/>
      </c>
      <c r="I25" s="158" t="str">
        <f>IF(ISERROR(発注情報!S250)=TRUE,"",IF(OR(発注情報!S250="",発注情報!S250=0),"",発注情報!S250))</f>
        <v/>
      </c>
      <c r="J25" s="159" t="str">
        <f>IF(ISERROR(発注情報!T250)=TRUE,"",IF(OR(発注情報!T250="",発注情報!T250=0),"",発注情報!T250))</f>
        <v/>
      </c>
      <c r="K25" s="160" t="str">
        <f>IF(ISERROR(発注情報!U250)=TRUE,"",IF(OR(発注情報!U250="",発注情報!U250=0),"",発注情報!U250))</f>
        <v/>
      </c>
      <c r="L25" s="159" t="str">
        <f>IF(ISERROR(発注情報!V250)=TRUE,"",IF(OR(発注情報!V250="",発注情報!V250=0),"",発注情報!V250))</f>
        <v/>
      </c>
      <c r="M25" s="160" t="str">
        <f>IF(ISERROR(発注情報!W250)=TRUE,"",IF(OR(発注情報!W250="",発注情報!W250=0),"",発注情報!W250))</f>
        <v/>
      </c>
      <c r="N25" s="159" t="str">
        <f>IF(ISERROR(発注情報!X250)=TRUE,"",IF(OR(発注情報!X250="",発注情報!X250=0),"",発注情報!X250))</f>
        <v/>
      </c>
      <c r="O25" s="160" t="str">
        <f>IF(ISERROR(発注情報!Y250)=TRUE,"",IF(OR(発注情報!Y250="",発注情報!Y250=0),"",発注情報!Y250))</f>
        <v/>
      </c>
      <c r="P25" s="159" t="str">
        <f>IF(ISERROR(発注情報!Z250)=TRUE,"",IF(OR(発注情報!Z250="",発注情報!Z250=0),"",発注情報!Z250))</f>
        <v/>
      </c>
      <c r="Q25" s="160" t="str">
        <f>IF(ISERROR(発注情報!AA250)=TRUE,"",IF(OR(発注情報!AA250="",発注情報!AA250=0),"",発注情報!AA250))</f>
        <v/>
      </c>
      <c r="R25" s="159" t="str">
        <f>IF(ISERROR(発注情報!AB250)=TRUE,"",IF(OR(発注情報!AB250="",発注情報!AB250=0),"",発注情報!AB250))</f>
        <v/>
      </c>
      <c r="S25" s="160" t="str">
        <f>IF(ISERROR(発注情報!AC250)=TRUE,"",IF(OR(発注情報!AC250="",発注情報!AC250=0),"",発注情報!AC250))</f>
        <v/>
      </c>
      <c r="T25" s="159" t="str">
        <f>IF(ISERROR(発注情報!AD250)=TRUE,"",IF(OR(発注情報!AD250="",発注情報!AD250=0),"",発注情報!AD250))</f>
        <v/>
      </c>
      <c r="U25" s="160" t="str">
        <f>IF(ISERROR(発注情報!AE250)=TRUE,"",IF(OR(発注情報!AE250="",発注情報!AE250=0),"",発注情報!AE250))</f>
        <v/>
      </c>
      <c r="V25" s="159" t="str">
        <f>IF(ISERROR(発注情報!AF250)=TRUE,"",IF(OR(発注情報!AF250="",発注情報!AF250=0),"",発注情報!AF250))</f>
        <v/>
      </c>
      <c r="W25" s="160" t="str">
        <f>IF(ISERROR(発注情報!AG250)=TRUE,"",IF(OR(発注情報!AG250="",発注情報!AG250=0),"",発注情報!AG250))</f>
        <v/>
      </c>
      <c r="X25" s="159" t="str">
        <f>IF(ISERROR(発注情報!AH250)=TRUE,"",IF(OR(発注情報!AH250="",発注情報!AH250=0),"",発注情報!AH250))</f>
        <v/>
      </c>
      <c r="Y25" s="160" t="str">
        <f>IF(ISERROR(発注情報!AI250)=TRUE,"",IF(OR(発注情報!AI250="",発注情報!AI250=0),"",発注情報!AI250))</f>
        <v/>
      </c>
      <c r="Z25" s="159" t="str">
        <f>IF(ISERROR(発注情報!AJ250)=TRUE,"",IF(OR(発注情報!AJ250="",発注情報!AJ250=0),"",発注情報!AJ250))</f>
        <v/>
      </c>
      <c r="AA25" s="160" t="str">
        <f>IF(ISERROR(発注情報!AK250)=TRUE,"",IF(OR(発注情報!AK250="",発注情報!AK250=0),"",発注情報!AK250))</f>
        <v/>
      </c>
      <c r="AB25" s="159" t="str">
        <f>IF(ISERROR(発注情報!AL250)=TRUE,"",IF(OR(発注情報!AL250="",発注情報!AL250=0),"",発注情報!AL250))</f>
        <v/>
      </c>
      <c r="AC25" s="160" t="str">
        <f>IF(ISERROR(発注情報!AM250)=TRUE,"",IF(OR(発注情報!AM250="",発注情報!AM250=0),"",発注情報!AM250))</f>
        <v/>
      </c>
      <c r="AD25" s="159" t="str">
        <f>IF(ISERROR(発注情報!AN250)=TRUE,"",IF(OR(発注情報!AN250="",発注情報!AN250=0),"",発注情報!AN250))</f>
        <v/>
      </c>
      <c r="AE25" s="160" t="str">
        <f>IF(ISERROR(発注情報!AO250)=TRUE,"",IF(OR(発注情報!AO250="",発注情報!AO250=0),"",発注情報!AO250))</f>
        <v/>
      </c>
      <c r="AF25" s="159" t="str">
        <f>IF(ISERROR(発注情報!AP250)=TRUE,"",IF(OR(発注情報!AP250="",発注情報!AP250=0),"",発注情報!AP250))</f>
        <v/>
      </c>
      <c r="AG25" s="160" t="str">
        <f>IF(ISERROR(発注情報!AQ250)=TRUE,"",IF(OR(発注情報!AQ250="",発注情報!AQ250=0),"",発注情報!AQ250))</f>
        <v/>
      </c>
      <c r="AH25" s="157" t="str">
        <f>IF(ISERROR(発注情報!AR250)=TRUE,"",IF(OR(発注情報!AR250="",発注情報!AR250=0),"",発注情報!AR250))</f>
        <v/>
      </c>
      <c r="AI25" s="158" t="str">
        <f>IF(ISERROR(発注情報!AS250)=TRUE,"",IF(OR(発注情報!AS250="",発注情報!AS250=0),"",発注情報!AS250))</f>
        <v/>
      </c>
    </row>
    <row r="26" spans="1:35" ht="18.75" customHeight="1" x14ac:dyDescent="0.15">
      <c r="A26" s="161">
        <v>21</v>
      </c>
      <c r="B26" s="150" t="str">
        <f>IF(ISERROR(発注情報!L251)=TRUE,"",IF(OR(発注情報!L251="",発注情報!L251=0),"",発注情報!L251))</f>
        <v/>
      </c>
      <c r="C26" s="151" t="str">
        <f>IF(ISERROR(発注情報!M251)=TRUE,"",IF(OR(発注情報!M251="",発注情報!M251=0),"",発注情報!M251))</f>
        <v/>
      </c>
      <c r="D26" s="151" t="str">
        <f>IF(C26="","",C26*発注情報!$D$2)</f>
        <v/>
      </c>
      <c r="E26" s="236" t="str">
        <f>IF(ISERROR(発注情報!O157)=TRUE,"",IF(OR(発注情報!O157="",発注情報!O157=0),"",発注情報!O157))</f>
        <v/>
      </c>
      <c r="F26" s="236" t="str">
        <f>IF(ISERROR(発注情報!P157)=TRUE,"",IF(OR(発注情報!P157="",発注情報!P157=0),"",発注情報!P157))</f>
        <v/>
      </c>
      <c r="G26" s="236" t="str">
        <f>IF(ISERROR(発注情報!Q157)=TRUE,"",IF(OR(発注情報!Q157="",発注情報!Q157=0),"",発注情報!Q157))</f>
        <v/>
      </c>
      <c r="H26" s="157" t="str">
        <f>IF(ISERROR(発注情報!R251)=TRUE,"",IF(OR(発注情報!R251="",発注情報!R251=0),"",発注情報!R251))</f>
        <v/>
      </c>
      <c r="I26" s="158" t="str">
        <f>IF(ISERROR(発注情報!S251)=TRUE,"",IF(OR(発注情報!S251="",発注情報!S251=0),"",発注情報!S251))</f>
        <v/>
      </c>
      <c r="J26" s="159" t="str">
        <f>IF(ISERROR(発注情報!T251)=TRUE,"",IF(OR(発注情報!T251="",発注情報!T251=0),"",発注情報!T251))</f>
        <v/>
      </c>
      <c r="K26" s="160" t="str">
        <f>IF(ISERROR(発注情報!U251)=TRUE,"",IF(OR(発注情報!U251="",発注情報!U251=0),"",発注情報!U251))</f>
        <v/>
      </c>
      <c r="L26" s="159" t="str">
        <f>IF(ISERROR(発注情報!V251)=TRUE,"",IF(OR(発注情報!V251="",発注情報!V251=0),"",発注情報!V251))</f>
        <v/>
      </c>
      <c r="M26" s="160" t="str">
        <f>IF(ISERROR(発注情報!W251)=TRUE,"",IF(OR(発注情報!W251="",発注情報!W251=0),"",発注情報!W251))</f>
        <v/>
      </c>
      <c r="N26" s="159" t="str">
        <f>IF(ISERROR(発注情報!X251)=TRUE,"",IF(OR(発注情報!X251="",発注情報!X251=0),"",発注情報!X251))</f>
        <v/>
      </c>
      <c r="O26" s="160" t="str">
        <f>IF(ISERROR(発注情報!Y251)=TRUE,"",IF(OR(発注情報!Y251="",発注情報!Y251=0),"",発注情報!Y251))</f>
        <v/>
      </c>
      <c r="P26" s="159" t="str">
        <f>IF(ISERROR(発注情報!Z251)=TRUE,"",IF(OR(発注情報!Z251="",発注情報!Z251=0),"",発注情報!Z251))</f>
        <v/>
      </c>
      <c r="Q26" s="160" t="str">
        <f>IF(ISERROR(発注情報!AA251)=TRUE,"",IF(OR(発注情報!AA251="",発注情報!AA251=0),"",発注情報!AA251))</f>
        <v/>
      </c>
      <c r="R26" s="159" t="str">
        <f>IF(ISERROR(発注情報!AB251)=TRUE,"",IF(OR(発注情報!AB251="",発注情報!AB251=0),"",発注情報!AB251))</f>
        <v/>
      </c>
      <c r="S26" s="160" t="str">
        <f>IF(ISERROR(発注情報!AC251)=TRUE,"",IF(OR(発注情報!AC251="",発注情報!AC251=0),"",発注情報!AC251))</f>
        <v/>
      </c>
      <c r="T26" s="159" t="str">
        <f>IF(ISERROR(発注情報!AD251)=TRUE,"",IF(OR(発注情報!AD251="",発注情報!AD251=0),"",発注情報!AD251))</f>
        <v/>
      </c>
      <c r="U26" s="160" t="str">
        <f>IF(ISERROR(発注情報!AE251)=TRUE,"",IF(OR(発注情報!AE251="",発注情報!AE251=0),"",発注情報!AE251))</f>
        <v/>
      </c>
      <c r="V26" s="159" t="str">
        <f>IF(ISERROR(発注情報!AF251)=TRUE,"",IF(OR(発注情報!AF251="",発注情報!AF251=0),"",発注情報!AF251))</f>
        <v/>
      </c>
      <c r="W26" s="160" t="str">
        <f>IF(ISERROR(発注情報!AG251)=TRUE,"",IF(OR(発注情報!AG251="",発注情報!AG251=0),"",発注情報!AG251))</f>
        <v/>
      </c>
      <c r="X26" s="159" t="str">
        <f>IF(ISERROR(発注情報!AH251)=TRUE,"",IF(OR(発注情報!AH251="",発注情報!AH251=0),"",発注情報!AH251))</f>
        <v/>
      </c>
      <c r="Y26" s="160" t="str">
        <f>IF(ISERROR(発注情報!AI251)=TRUE,"",IF(OR(発注情報!AI251="",発注情報!AI251=0),"",発注情報!AI251))</f>
        <v/>
      </c>
      <c r="Z26" s="159" t="str">
        <f>IF(ISERROR(発注情報!AJ251)=TRUE,"",IF(OR(発注情報!AJ251="",発注情報!AJ251=0),"",発注情報!AJ251))</f>
        <v/>
      </c>
      <c r="AA26" s="160" t="str">
        <f>IF(ISERROR(発注情報!AK251)=TRUE,"",IF(OR(発注情報!AK251="",発注情報!AK251=0),"",発注情報!AK251))</f>
        <v/>
      </c>
      <c r="AB26" s="159" t="str">
        <f>IF(ISERROR(発注情報!AL251)=TRUE,"",IF(OR(発注情報!AL251="",発注情報!AL251=0),"",発注情報!AL251))</f>
        <v/>
      </c>
      <c r="AC26" s="160" t="str">
        <f>IF(ISERROR(発注情報!AM251)=TRUE,"",IF(OR(発注情報!AM251="",発注情報!AM251=0),"",発注情報!AM251))</f>
        <v/>
      </c>
      <c r="AD26" s="159" t="str">
        <f>IF(ISERROR(発注情報!AN251)=TRUE,"",IF(OR(発注情報!AN251="",発注情報!AN251=0),"",発注情報!AN251))</f>
        <v/>
      </c>
      <c r="AE26" s="160" t="str">
        <f>IF(ISERROR(発注情報!AO251)=TRUE,"",IF(OR(発注情報!AO251="",発注情報!AO251=0),"",発注情報!AO251))</f>
        <v/>
      </c>
      <c r="AF26" s="159" t="str">
        <f>IF(ISERROR(発注情報!AP251)=TRUE,"",IF(OR(発注情報!AP251="",発注情報!AP251=0),"",発注情報!AP251))</f>
        <v/>
      </c>
      <c r="AG26" s="160" t="str">
        <f>IF(ISERROR(発注情報!AQ251)=TRUE,"",IF(OR(発注情報!AQ251="",発注情報!AQ251=0),"",発注情報!AQ251))</f>
        <v/>
      </c>
      <c r="AH26" s="157" t="str">
        <f>IF(ISERROR(発注情報!AR251)=TRUE,"",IF(OR(発注情報!AR251="",発注情報!AR251=0),"",発注情報!AR251))</f>
        <v/>
      </c>
      <c r="AI26" s="158" t="str">
        <f>IF(ISERROR(発注情報!AS251)=TRUE,"",IF(OR(発注情報!AS251="",発注情報!AS251=0),"",発注情報!AS251))</f>
        <v/>
      </c>
    </row>
    <row r="27" spans="1:35" ht="18.75" customHeight="1" x14ac:dyDescent="0.15">
      <c r="A27" s="144">
        <v>22</v>
      </c>
      <c r="B27" s="150" t="str">
        <f>IF(ISERROR(発注情報!L252)=TRUE,"",IF(OR(発注情報!L252="",発注情報!L252=0),"",発注情報!L252))</f>
        <v/>
      </c>
      <c r="C27" s="151" t="str">
        <f>IF(ISERROR(発注情報!M252)=TRUE,"",IF(OR(発注情報!M252="",発注情報!M252=0),"",発注情報!M252))</f>
        <v/>
      </c>
      <c r="D27" s="151" t="str">
        <f>IF(C27="","",C27*発注情報!$D$2)</f>
        <v/>
      </c>
      <c r="E27" s="236" t="str">
        <f>IF(ISERROR(発注情報!O158)=TRUE,"",IF(OR(発注情報!O158="",発注情報!O158=0),"",発注情報!O158))</f>
        <v/>
      </c>
      <c r="F27" s="236" t="str">
        <f>IF(ISERROR(発注情報!P158)=TRUE,"",IF(OR(発注情報!P158="",発注情報!P158=0),"",発注情報!P158))</f>
        <v/>
      </c>
      <c r="G27" s="236" t="str">
        <f>IF(ISERROR(発注情報!Q158)=TRUE,"",IF(OR(発注情報!Q158="",発注情報!Q158=0),"",発注情報!Q158))</f>
        <v/>
      </c>
      <c r="H27" s="157" t="str">
        <f>IF(ISERROR(発注情報!R252)=TRUE,"",IF(OR(発注情報!R252="",発注情報!R252=0),"",発注情報!R252))</f>
        <v/>
      </c>
      <c r="I27" s="158" t="str">
        <f>IF(ISERROR(発注情報!S252)=TRUE,"",IF(OR(発注情報!S252="",発注情報!S252=0),"",発注情報!S252))</f>
        <v/>
      </c>
      <c r="J27" s="159" t="str">
        <f>IF(ISERROR(発注情報!T252)=TRUE,"",IF(OR(発注情報!T252="",発注情報!T252=0),"",発注情報!T252))</f>
        <v/>
      </c>
      <c r="K27" s="160" t="str">
        <f>IF(ISERROR(発注情報!U252)=TRUE,"",IF(OR(発注情報!U252="",発注情報!U252=0),"",発注情報!U252))</f>
        <v/>
      </c>
      <c r="L27" s="159" t="str">
        <f>IF(ISERROR(発注情報!V252)=TRUE,"",IF(OR(発注情報!V252="",発注情報!V252=0),"",発注情報!V252))</f>
        <v/>
      </c>
      <c r="M27" s="160" t="str">
        <f>IF(ISERROR(発注情報!W252)=TRUE,"",IF(OR(発注情報!W252="",発注情報!W252=0),"",発注情報!W252))</f>
        <v/>
      </c>
      <c r="N27" s="159" t="str">
        <f>IF(ISERROR(発注情報!X252)=TRUE,"",IF(OR(発注情報!X252="",発注情報!X252=0),"",発注情報!X252))</f>
        <v/>
      </c>
      <c r="O27" s="160" t="str">
        <f>IF(ISERROR(発注情報!Y252)=TRUE,"",IF(OR(発注情報!Y252="",発注情報!Y252=0),"",発注情報!Y252))</f>
        <v/>
      </c>
      <c r="P27" s="159" t="str">
        <f>IF(ISERROR(発注情報!Z252)=TRUE,"",IF(OR(発注情報!Z252="",発注情報!Z252=0),"",発注情報!Z252))</f>
        <v/>
      </c>
      <c r="Q27" s="160" t="str">
        <f>IF(ISERROR(発注情報!AA252)=TRUE,"",IF(OR(発注情報!AA252="",発注情報!AA252=0),"",発注情報!AA252))</f>
        <v/>
      </c>
      <c r="R27" s="159" t="str">
        <f>IF(ISERROR(発注情報!AB252)=TRUE,"",IF(OR(発注情報!AB252="",発注情報!AB252=0),"",発注情報!AB252))</f>
        <v/>
      </c>
      <c r="S27" s="160" t="str">
        <f>IF(ISERROR(発注情報!AC252)=TRUE,"",IF(OR(発注情報!AC252="",発注情報!AC252=0),"",発注情報!AC252))</f>
        <v/>
      </c>
      <c r="T27" s="159" t="str">
        <f>IF(ISERROR(発注情報!AD252)=TRUE,"",IF(OR(発注情報!AD252="",発注情報!AD252=0),"",発注情報!AD252))</f>
        <v/>
      </c>
      <c r="U27" s="160" t="str">
        <f>IF(ISERROR(発注情報!AE252)=TRUE,"",IF(OR(発注情報!AE252="",発注情報!AE252=0),"",発注情報!AE252))</f>
        <v/>
      </c>
      <c r="V27" s="159" t="str">
        <f>IF(ISERROR(発注情報!AF252)=TRUE,"",IF(OR(発注情報!AF252="",発注情報!AF252=0),"",発注情報!AF252))</f>
        <v/>
      </c>
      <c r="W27" s="160" t="str">
        <f>IF(ISERROR(発注情報!AG252)=TRUE,"",IF(OR(発注情報!AG252="",発注情報!AG252=0),"",発注情報!AG252))</f>
        <v/>
      </c>
      <c r="X27" s="159" t="str">
        <f>IF(ISERROR(発注情報!AH252)=TRUE,"",IF(OR(発注情報!AH252="",発注情報!AH252=0),"",発注情報!AH252))</f>
        <v/>
      </c>
      <c r="Y27" s="160" t="str">
        <f>IF(ISERROR(発注情報!AI252)=TRUE,"",IF(OR(発注情報!AI252="",発注情報!AI252=0),"",発注情報!AI252))</f>
        <v/>
      </c>
      <c r="Z27" s="159" t="str">
        <f>IF(ISERROR(発注情報!AJ252)=TRUE,"",IF(OR(発注情報!AJ252="",発注情報!AJ252=0),"",発注情報!AJ252))</f>
        <v/>
      </c>
      <c r="AA27" s="160" t="str">
        <f>IF(ISERROR(発注情報!AK252)=TRUE,"",IF(OR(発注情報!AK252="",発注情報!AK252=0),"",発注情報!AK252))</f>
        <v/>
      </c>
      <c r="AB27" s="159" t="str">
        <f>IF(ISERROR(発注情報!AL252)=TRUE,"",IF(OR(発注情報!AL252="",発注情報!AL252=0),"",発注情報!AL252))</f>
        <v/>
      </c>
      <c r="AC27" s="160" t="str">
        <f>IF(ISERROR(発注情報!AM252)=TRUE,"",IF(OR(発注情報!AM252="",発注情報!AM252=0),"",発注情報!AM252))</f>
        <v/>
      </c>
      <c r="AD27" s="159" t="str">
        <f>IF(ISERROR(発注情報!AN252)=TRUE,"",IF(OR(発注情報!AN252="",発注情報!AN252=0),"",発注情報!AN252))</f>
        <v/>
      </c>
      <c r="AE27" s="160" t="str">
        <f>IF(ISERROR(発注情報!AO252)=TRUE,"",IF(OR(発注情報!AO252="",発注情報!AO252=0),"",発注情報!AO252))</f>
        <v/>
      </c>
      <c r="AF27" s="159" t="str">
        <f>IF(ISERROR(発注情報!AP252)=TRUE,"",IF(OR(発注情報!AP252="",発注情報!AP252=0),"",発注情報!AP252))</f>
        <v/>
      </c>
      <c r="AG27" s="160" t="str">
        <f>IF(ISERROR(発注情報!AQ252)=TRUE,"",IF(OR(発注情報!AQ252="",発注情報!AQ252=0),"",発注情報!AQ252))</f>
        <v/>
      </c>
      <c r="AH27" s="157" t="str">
        <f>IF(ISERROR(発注情報!AR252)=TRUE,"",IF(OR(発注情報!AR252="",発注情報!AR252=0),"",発注情報!AR252))</f>
        <v/>
      </c>
      <c r="AI27" s="158" t="str">
        <f>IF(ISERROR(発注情報!AS252)=TRUE,"",IF(OR(発注情報!AS252="",発注情報!AS252=0),"",発注情報!AS252))</f>
        <v/>
      </c>
    </row>
    <row r="28" spans="1:35" ht="18.75" customHeight="1" x14ac:dyDescent="0.15">
      <c r="A28" s="161">
        <v>23</v>
      </c>
      <c r="B28" s="150" t="str">
        <f>IF(ISERROR(発注情報!L253)=TRUE,"",IF(OR(発注情報!L253="",発注情報!L253=0),"",発注情報!L253))</f>
        <v/>
      </c>
      <c r="C28" s="151" t="str">
        <f>IF(ISERROR(発注情報!M253)=TRUE,"",IF(OR(発注情報!M253="",発注情報!M253=0),"",発注情報!M253))</f>
        <v/>
      </c>
      <c r="D28" s="151" t="str">
        <f>IF(C28="","",C28*発注情報!$D$2)</f>
        <v/>
      </c>
      <c r="E28" s="236" t="str">
        <f>IF(ISERROR(発注情報!O159)=TRUE,"",IF(OR(発注情報!O159="",発注情報!O159=0),"",発注情報!O159))</f>
        <v/>
      </c>
      <c r="F28" s="236" t="str">
        <f>IF(ISERROR(発注情報!P159)=TRUE,"",IF(OR(発注情報!P159="",発注情報!P159=0),"",発注情報!P159))</f>
        <v/>
      </c>
      <c r="G28" s="236" t="str">
        <f>IF(ISERROR(発注情報!Q159)=TRUE,"",IF(OR(発注情報!Q159="",発注情報!Q159=0),"",発注情報!Q159))</f>
        <v/>
      </c>
      <c r="H28" s="157" t="str">
        <f>IF(ISERROR(発注情報!R253)=TRUE,"",IF(OR(発注情報!R253="",発注情報!R253=0),"",発注情報!R253))</f>
        <v/>
      </c>
      <c r="I28" s="158" t="str">
        <f>IF(ISERROR(発注情報!S253)=TRUE,"",IF(OR(発注情報!S253="",発注情報!S253=0),"",発注情報!S253))</f>
        <v/>
      </c>
      <c r="J28" s="159" t="str">
        <f>IF(ISERROR(発注情報!T253)=TRUE,"",IF(OR(発注情報!T253="",発注情報!T253=0),"",発注情報!T253))</f>
        <v/>
      </c>
      <c r="K28" s="160" t="str">
        <f>IF(ISERROR(発注情報!U253)=TRUE,"",IF(OR(発注情報!U253="",発注情報!U253=0),"",発注情報!U253))</f>
        <v/>
      </c>
      <c r="L28" s="159" t="str">
        <f>IF(ISERROR(発注情報!V253)=TRUE,"",IF(OR(発注情報!V253="",発注情報!V253=0),"",発注情報!V253))</f>
        <v/>
      </c>
      <c r="M28" s="160" t="str">
        <f>IF(ISERROR(発注情報!W253)=TRUE,"",IF(OR(発注情報!W253="",発注情報!W253=0),"",発注情報!W253))</f>
        <v/>
      </c>
      <c r="N28" s="159" t="str">
        <f>IF(ISERROR(発注情報!X253)=TRUE,"",IF(OR(発注情報!X253="",発注情報!X253=0),"",発注情報!X253))</f>
        <v/>
      </c>
      <c r="O28" s="160" t="str">
        <f>IF(ISERROR(発注情報!Y253)=TRUE,"",IF(OR(発注情報!Y253="",発注情報!Y253=0),"",発注情報!Y253))</f>
        <v/>
      </c>
      <c r="P28" s="159" t="str">
        <f>IF(ISERROR(発注情報!Z253)=TRUE,"",IF(OR(発注情報!Z253="",発注情報!Z253=0),"",発注情報!Z253))</f>
        <v/>
      </c>
      <c r="Q28" s="160" t="str">
        <f>IF(ISERROR(発注情報!AA253)=TRUE,"",IF(OR(発注情報!AA253="",発注情報!AA253=0),"",発注情報!AA253))</f>
        <v/>
      </c>
      <c r="R28" s="159" t="str">
        <f>IF(ISERROR(発注情報!AB253)=TRUE,"",IF(OR(発注情報!AB253="",発注情報!AB253=0),"",発注情報!AB253))</f>
        <v/>
      </c>
      <c r="S28" s="160" t="str">
        <f>IF(ISERROR(発注情報!AC253)=TRUE,"",IF(OR(発注情報!AC253="",発注情報!AC253=0),"",発注情報!AC253))</f>
        <v/>
      </c>
      <c r="T28" s="159" t="str">
        <f>IF(ISERROR(発注情報!AD253)=TRUE,"",IF(OR(発注情報!AD253="",発注情報!AD253=0),"",発注情報!AD253))</f>
        <v/>
      </c>
      <c r="U28" s="160" t="str">
        <f>IF(ISERROR(発注情報!AE253)=TRUE,"",IF(OR(発注情報!AE253="",発注情報!AE253=0),"",発注情報!AE253))</f>
        <v/>
      </c>
      <c r="V28" s="159" t="str">
        <f>IF(ISERROR(発注情報!AF253)=TRUE,"",IF(OR(発注情報!AF253="",発注情報!AF253=0),"",発注情報!AF253))</f>
        <v/>
      </c>
      <c r="W28" s="160" t="str">
        <f>IF(ISERROR(発注情報!AG253)=TRUE,"",IF(OR(発注情報!AG253="",発注情報!AG253=0),"",発注情報!AG253))</f>
        <v/>
      </c>
      <c r="X28" s="159" t="str">
        <f>IF(ISERROR(発注情報!AH253)=TRUE,"",IF(OR(発注情報!AH253="",発注情報!AH253=0),"",発注情報!AH253))</f>
        <v/>
      </c>
      <c r="Y28" s="160" t="str">
        <f>IF(ISERROR(発注情報!AI253)=TRUE,"",IF(OR(発注情報!AI253="",発注情報!AI253=0),"",発注情報!AI253))</f>
        <v/>
      </c>
      <c r="Z28" s="159" t="str">
        <f>IF(ISERROR(発注情報!AJ253)=TRUE,"",IF(OR(発注情報!AJ253="",発注情報!AJ253=0),"",発注情報!AJ253))</f>
        <v/>
      </c>
      <c r="AA28" s="160" t="str">
        <f>IF(ISERROR(発注情報!AK253)=TRUE,"",IF(OR(発注情報!AK253="",発注情報!AK253=0),"",発注情報!AK253))</f>
        <v/>
      </c>
      <c r="AB28" s="159" t="str">
        <f>IF(ISERROR(発注情報!AL253)=TRUE,"",IF(OR(発注情報!AL253="",発注情報!AL253=0),"",発注情報!AL253))</f>
        <v/>
      </c>
      <c r="AC28" s="160" t="str">
        <f>IF(ISERROR(発注情報!AM253)=TRUE,"",IF(OR(発注情報!AM253="",発注情報!AM253=0),"",発注情報!AM253))</f>
        <v/>
      </c>
      <c r="AD28" s="159" t="str">
        <f>IF(ISERROR(発注情報!AN253)=TRUE,"",IF(OR(発注情報!AN253="",発注情報!AN253=0),"",発注情報!AN253))</f>
        <v/>
      </c>
      <c r="AE28" s="160" t="str">
        <f>IF(ISERROR(発注情報!AO253)=TRUE,"",IF(OR(発注情報!AO253="",発注情報!AO253=0),"",発注情報!AO253))</f>
        <v/>
      </c>
      <c r="AF28" s="159" t="str">
        <f>IF(ISERROR(発注情報!AP253)=TRUE,"",IF(OR(発注情報!AP253="",発注情報!AP253=0),"",発注情報!AP253))</f>
        <v/>
      </c>
      <c r="AG28" s="160" t="str">
        <f>IF(ISERROR(発注情報!AQ253)=TRUE,"",IF(OR(発注情報!AQ253="",発注情報!AQ253=0),"",発注情報!AQ253))</f>
        <v/>
      </c>
      <c r="AH28" s="157" t="str">
        <f>IF(ISERROR(発注情報!AR253)=TRUE,"",IF(OR(発注情報!AR253="",発注情報!AR253=0),"",発注情報!AR253))</f>
        <v/>
      </c>
      <c r="AI28" s="158" t="str">
        <f>IF(ISERROR(発注情報!AS253)=TRUE,"",IF(OR(発注情報!AS253="",発注情報!AS253=0),"",発注情報!AS253))</f>
        <v/>
      </c>
    </row>
    <row r="29" spans="1:35" ht="18.75" customHeight="1" x14ac:dyDescent="0.15">
      <c r="A29" s="161">
        <v>24</v>
      </c>
      <c r="B29" s="150" t="str">
        <f>IF(ISERROR(発注情報!L254)=TRUE,"",IF(OR(発注情報!L254="",発注情報!L254=0),"",発注情報!L254))</f>
        <v/>
      </c>
      <c r="C29" s="151" t="str">
        <f>IF(ISERROR(発注情報!M254)=TRUE,"",IF(OR(発注情報!M254="",発注情報!M254=0),"",発注情報!M254))</f>
        <v/>
      </c>
      <c r="D29" s="151" t="str">
        <f>IF(C29="","",C29*発注情報!$D$2)</f>
        <v/>
      </c>
      <c r="E29" s="236" t="str">
        <f>IF(ISERROR(発注情報!O160)=TRUE,"",IF(OR(発注情報!O160="",発注情報!O160=0),"",発注情報!O160))</f>
        <v/>
      </c>
      <c r="F29" s="236" t="str">
        <f>IF(ISERROR(発注情報!P160)=TRUE,"",IF(OR(発注情報!P160="",発注情報!P160=0),"",発注情報!P160))</f>
        <v/>
      </c>
      <c r="G29" s="236" t="str">
        <f>IF(ISERROR(発注情報!Q160)=TRUE,"",IF(OR(発注情報!Q160="",発注情報!Q160=0),"",発注情報!Q160))</f>
        <v/>
      </c>
      <c r="H29" s="157" t="str">
        <f>IF(ISERROR(発注情報!R254)=TRUE,"",IF(OR(発注情報!R254="",発注情報!R254=0),"",発注情報!R254))</f>
        <v/>
      </c>
      <c r="I29" s="158" t="str">
        <f>IF(ISERROR(発注情報!S254)=TRUE,"",IF(OR(発注情報!S254="",発注情報!S254=0),"",発注情報!S254))</f>
        <v/>
      </c>
      <c r="J29" s="159" t="str">
        <f>IF(ISERROR(発注情報!T254)=TRUE,"",IF(OR(発注情報!T254="",発注情報!T254=0),"",発注情報!T254))</f>
        <v/>
      </c>
      <c r="K29" s="160" t="str">
        <f>IF(ISERROR(発注情報!U254)=TRUE,"",IF(OR(発注情報!U254="",発注情報!U254=0),"",発注情報!U254))</f>
        <v/>
      </c>
      <c r="L29" s="159" t="str">
        <f>IF(ISERROR(発注情報!V254)=TRUE,"",IF(OR(発注情報!V254="",発注情報!V254=0),"",発注情報!V254))</f>
        <v/>
      </c>
      <c r="M29" s="160" t="str">
        <f>IF(ISERROR(発注情報!W254)=TRUE,"",IF(OR(発注情報!W254="",発注情報!W254=0),"",発注情報!W254))</f>
        <v/>
      </c>
      <c r="N29" s="159" t="str">
        <f>IF(ISERROR(発注情報!X254)=TRUE,"",IF(OR(発注情報!X254="",発注情報!X254=0),"",発注情報!X254))</f>
        <v/>
      </c>
      <c r="O29" s="160" t="str">
        <f>IF(ISERROR(発注情報!Y254)=TRUE,"",IF(OR(発注情報!Y254="",発注情報!Y254=0),"",発注情報!Y254))</f>
        <v/>
      </c>
      <c r="P29" s="159" t="str">
        <f>IF(ISERROR(発注情報!Z254)=TRUE,"",IF(OR(発注情報!Z254="",発注情報!Z254=0),"",発注情報!Z254))</f>
        <v/>
      </c>
      <c r="Q29" s="160" t="str">
        <f>IF(ISERROR(発注情報!AA254)=TRUE,"",IF(OR(発注情報!AA254="",発注情報!AA254=0),"",発注情報!AA254))</f>
        <v/>
      </c>
      <c r="R29" s="159" t="str">
        <f>IF(ISERROR(発注情報!AB254)=TRUE,"",IF(OR(発注情報!AB254="",発注情報!AB254=0),"",発注情報!AB254))</f>
        <v/>
      </c>
      <c r="S29" s="160" t="str">
        <f>IF(ISERROR(発注情報!AC254)=TRUE,"",IF(OR(発注情報!AC254="",発注情報!AC254=0),"",発注情報!AC254))</f>
        <v/>
      </c>
      <c r="T29" s="159" t="str">
        <f>IF(ISERROR(発注情報!AD254)=TRUE,"",IF(OR(発注情報!AD254="",発注情報!AD254=0),"",発注情報!AD254))</f>
        <v/>
      </c>
      <c r="U29" s="160" t="str">
        <f>IF(ISERROR(発注情報!AE254)=TRUE,"",IF(OR(発注情報!AE254="",発注情報!AE254=0),"",発注情報!AE254))</f>
        <v/>
      </c>
      <c r="V29" s="159" t="str">
        <f>IF(ISERROR(発注情報!AF254)=TRUE,"",IF(OR(発注情報!AF254="",発注情報!AF254=0),"",発注情報!AF254))</f>
        <v/>
      </c>
      <c r="W29" s="160" t="str">
        <f>IF(ISERROR(発注情報!AG254)=TRUE,"",IF(OR(発注情報!AG254="",発注情報!AG254=0),"",発注情報!AG254))</f>
        <v/>
      </c>
      <c r="X29" s="159" t="str">
        <f>IF(ISERROR(発注情報!AH254)=TRUE,"",IF(OR(発注情報!AH254="",発注情報!AH254=0),"",発注情報!AH254))</f>
        <v/>
      </c>
      <c r="Y29" s="160" t="str">
        <f>IF(ISERROR(発注情報!AI254)=TRUE,"",IF(OR(発注情報!AI254="",発注情報!AI254=0),"",発注情報!AI254))</f>
        <v/>
      </c>
      <c r="Z29" s="159" t="str">
        <f>IF(ISERROR(発注情報!AJ254)=TRUE,"",IF(OR(発注情報!AJ254="",発注情報!AJ254=0),"",発注情報!AJ254))</f>
        <v/>
      </c>
      <c r="AA29" s="160" t="str">
        <f>IF(ISERROR(発注情報!AK254)=TRUE,"",IF(OR(発注情報!AK254="",発注情報!AK254=0),"",発注情報!AK254))</f>
        <v/>
      </c>
      <c r="AB29" s="159" t="str">
        <f>IF(ISERROR(発注情報!AL254)=TRUE,"",IF(OR(発注情報!AL254="",発注情報!AL254=0),"",発注情報!AL254))</f>
        <v/>
      </c>
      <c r="AC29" s="160" t="str">
        <f>IF(ISERROR(発注情報!AM254)=TRUE,"",IF(OR(発注情報!AM254="",発注情報!AM254=0),"",発注情報!AM254))</f>
        <v/>
      </c>
      <c r="AD29" s="159" t="str">
        <f>IF(ISERROR(発注情報!AN254)=TRUE,"",IF(OR(発注情報!AN254="",発注情報!AN254=0),"",発注情報!AN254))</f>
        <v/>
      </c>
      <c r="AE29" s="160" t="str">
        <f>IF(ISERROR(発注情報!AO254)=TRUE,"",IF(OR(発注情報!AO254="",発注情報!AO254=0),"",発注情報!AO254))</f>
        <v/>
      </c>
      <c r="AF29" s="159" t="str">
        <f>IF(ISERROR(発注情報!AP254)=TRUE,"",IF(OR(発注情報!AP254="",発注情報!AP254=0),"",発注情報!AP254))</f>
        <v/>
      </c>
      <c r="AG29" s="160" t="str">
        <f>IF(ISERROR(発注情報!AQ254)=TRUE,"",IF(OR(発注情報!AQ254="",発注情報!AQ254=0),"",発注情報!AQ254))</f>
        <v/>
      </c>
      <c r="AH29" s="157" t="str">
        <f>IF(ISERROR(発注情報!AR254)=TRUE,"",IF(OR(発注情報!AR254="",発注情報!AR254=0),"",発注情報!AR254))</f>
        <v/>
      </c>
      <c r="AI29" s="158" t="str">
        <f>IF(ISERROR(発注情報!AS254)=TRUE,"",IF(OR(発注情報!AS254="",発注情報!AS254=0),"",発注情報!AS254))</f>
        <v/>
      </c>
    </row>
    <row r="30" spans="1:35" ht="18.75" customHeight="1" x14ac:dyDescent="0.15">
      <c r="A30" s="161"/>
      <c r="B30" s="165"/>
      <c r="C30" s="162"/>
      <c r="D30" s="238"/>
      <c r="E30" s="237" t="str">
        <f>IF(ISERROR(発注情報!O173)=TRUE,"",IF(OR(発注情報!O173="",発注情報!O173=0),"",発注情報!O173))</f>
        <v/>
      </c>
      <c r="F30" s="237" t="str">
        <f>IF(ISERROR(発注情報!P173)=TRUE,"",IF(OR(発注情報!P173="",発注情報!P173=0),"",発注情報!P173))</f>
        <v/>
      </c>
      <c r="G30" s="237" t="str">
        <f>IF(ISERROR(発注情報!Q173)=TRUE,"",IF(OR(発注情報!Q173="",発注情報!Q173=0),"",発注情報!Q173))</f>
        <v/>
      </c>
      <c r="H30" s="782" t="str">
        <f>IF(AND(OR(ベース!R46="D",ベース!R46="B"),仕様書作成!AK82&lt;&gt;"",仕様書作成!L71&lt;&gt;""),仕様書作成!AL82,"")</f>
        <v/>
      </c>
      <c r="I30" s="783"/>
      <c r="J30" s="166" t="str">
        <f>IF(仕様書作成!K72="","",仕様書作成!K72)</f>
        <v/>
      </c>
      <c r="K30" s="166" t="str">
        <f>IF(仕様書作成!L72="","",仕様書作成!L72)</f>
        <v/>
      </c>
      <c r="L30" s="166" t="str">
        <f>IF(仕様書作成!M72="","",仕様書作成!M72)</f>
        <v/>
      </c>
      <c r="M30" s="166" t="str">
        <f>IF(仕様書作成!N72="","",仕様書作成!N72)</f>
        <v/>
      </c>
      <c r="N30" s="166" t="str">
        <f>IF(仕様書作成!O72="","",仕様書作成!O72)</f>
        <v/>
      </c>
      <c r="O30" s="166" t="str">
        <f>IF(仕様書作成!P72="","",仕様書作成!P72)</f>
        <v/>
      </c>
      <c r="P30" s="166" t="str">
        <f>IF(仕様書作成!Q72="","",仕様書作成!Q72)</f>
        <v/>
      </c>
      <c r="Q30" s="166" t="str">
        <f>IF(仕様書作成!R72="","",仕様書作成!R72)</f>
        <v/>
      </c>
      <c r="R30" s="166" t="str">
        <f>IF(仕様書作成!S72="","",仕様書作成!S72)</f>
        <v/>
      </c>
      <c r="S30" s="166" t="str">
        <f>IF(仕様書作成!T72="","",仕様書作成!T72)</f>
        <v/>
      </c>
      <c r="T30" s="166" t="str">
        <f>IF(仕様書作成!U72="","",仕様書作成!U72)</f>
        <v/>
      </c>
      <c r="U30" s="166" t="str">
        <f>IF(仕様書作成!V72="","",仕様書作成!V72)</f>
        <v/>
      </c>
      <c r="V30" s="166" t="str">
        <f>IF(仕様書作成!W72="","",仕様書作成!W72)</f>
        <v/>
      </c>
      <c r="W30" s="166" t="str">
        <f>IF(仕様書作成!X72="","",仕様書作成!X72)</f>
        <v/>
      </c>
      <c r="X30" s="166" t="str">
        <f>IF(仕様書作成!Y72="","",仕様書作成!Y72)</f>
        <v/>
      </c>
      <c r="Y30" s="166" t="str">
        <f>IF(仕様書作成!Z72="","",仕様書作成!Z72)</f>
        <v/>
      </c>
      <c r="Z30" s="166" t="str">
        <f>IF(仕様書作成!AA72="","",仕様書作成!AA72)</f>
        <v/>
      </c>
      <c r="AA30" s="166" t="str">
        <f>IF(仕様書作成!AB72="","",仕様書作成!AB72)</f>
        <v/>
      </c>
      <c r="AB30" s="166" t="str">
        <f>IF(仕様書作成!AC72="","",仕様書作成!AC72)</f>
        <v/>
      </c>
      <c r="AC30" s="166" t="str">
        <f>IF(仕様書作成!AD72="","",仕様書作成!AD72)</f>
        <v/>
      </c>
      <c r="AD30" s="166" t="str">
        <f>IF(仕様書作成!AE72="","",仕様書作成!AE72)</f>
        <v/>
      </c>
      <c r="AE30" s="166" t="str">
        <f>IF(仕様書作成!AF72="","",仕様書作成!AF72)</f>
        <v/>
      </c>
      <c r="AF30" s="166" t="str">
        <f>IF(仕様書作成!AG72="","",仕様書作成!AG72)</f>
        <v/>
      </c>
      <c r="AG30" s="166" t="str">
        <f>IF(仕様書作成!AH72="","",仕様書作成!AH72)</f>
        <v/>
      </c>
      <c r="AH30" s="801" t="str">
        <f>IF(AND(OR(ベース!R46="U",ベース!R46="B"),仕様書作成!AK82&lt;&gt;"",仕様書作成!L71&lt;&gt;""),仕様書作成!AL82,"")</f>
        <v/>
      </c>
      <c r="AI30" s="783"/>
    </row>
    <row r="31" spans="1:35" ht="18.75" customHeight="1" x14ac:dyDescent="0.15">
      <c r="A31" s="161"/>
      <c r="B31" s="165" t="s">
        <v>300</v>
      </c>
      <c r="C31" s="162"/>
      <c r="D31" s="238"/>
      <c r="E31" s="237" t="str">
        <f>IF(ISERROR(発注情報!O174)=TRUE,"",IF(OR(発注情報!O174="",発注情報!O174=0),"",発注情報!O174))</f>
        <v/>
      </c>
      <c r="F31" s="237" t="str">
        <f>IF(ISERROR(発注情報!P174)=TRUE,"",IF(OR(発注情報!P174="",発注情報!P174=0),"",発注情報!P174))</f>
        <v/>
      </c>
      <c r="G31" s="237" t="str">
        <f>IF(ISERROR(発注情報!Q174)=TRUE,"",IF(OR(発注情報!Q174="",発注情報!Q174=0),"",発注情報!Q174))</f>
        <v/>
      </c>
      <c r="H31" s="167"/>
      <c r="I31" s="164"/>
      <c r="J31" s="166" t="str">
        <f>IF(仕様書作成!K40="","",仕様書作成!K40)</f>
        <v/>
      </c>
      <c r="K31" s="166" t="str">
        <f>IF(仕様書作成!L40="","",仕様書作成!L40)</f>
        <v/>
      </c>
      <c r="L31" s="166" t="str">
        <f>IF(仕様書作成!M40="","",仕様書作成!M40)</f>
        <v/>
      </c>
      <c r="M31" s="166" t="str">
        <f>IF(仕様書作成!N40="","",仕様書作成!N40)</f>
        <v/>
      </c>
      <c r="N31" s="166" t="str">
        <f>IF(仕様書作成!O40="","",仕様書作成!O40)</f>
        <v/>
      </c>
      <c r="O31" s="166" t="str">
        <f>IF(仕様書作成!P40="","",仕様書作成!P40)</f>
        <v/>
      </c>
      <c r="P31" s="166" t="str">
        <f>IF(仕様書作成!Q40="","",仕様書作成!Q40)</f>
        <v/>
      </c>
      <c r="Q31" s="166" t="str">
        <f>IF(仕様書作成!R40="","",仕様書作成!R40)</f>
        <v/>
      </c>
      <c r="R31" s="166" t="str">
        <f>IF(仕様書作成!S40="","",仕様書作成!S40)</f>
        <v/>
      </c>
      <c r="S31" s="166" t="str">
        <f>IF(仕様書作成!T40="","",仕様書作成!T40)</f>
        <v/>
      </c>
      <c r="T31" s="166" t="str">
        <f>IF(仕様書作成!U40="","",仕様書作成!U40)</f>
        <v/>
      </c>
      <c r="U31" s="166" t="str">
        <f>IF(仕様書作成!V40="","",仕様書作成!V40)</f>
        <v/>
      </c>
      <c r="V31" s="166" t="str">
        <f>IF(仕様書作成!W40="","",仕様書作成!W40)</f>
        <v/>
      </c>
      <c r="W31" s="166" t="str">
        <f>IF(仕様書作成!X40="","",仕様書作成!X40)</f>
        <v/>
      </c>
      <c r="X31" s="166" t="str">
        <f>IF(仕様書作成!Y40="","",仕様書作成!Y40)</f>
        <v/>
      </c>
      <c r="Y31" s="166" t="str">
        <f>IF(仕様書作成!Z40="","",仕様書作成!Z40)</f>
        <v/>
      </c>
      <c r="Z31" s="166" t="str">
        <f>IF(仕様書作成!AA40="","",仕様書作成!AA40)</f>
        <v/>
      </c>
      <c r="AA31" s="166" t="str">
        <f>IF(仕様書作成!AB40="","",仕様書作成!AB40)</f>
        <v/>
      </c>
      <c r="AB31" s="166" t="str">
        <f>IF(仕様書作成!AC40="","",仕様書作成!AC40)</f>
        <v/>
      </c>
      <c r="AC31" s="166" t="str">
        <f>IF(仕様書作成!AD40="","",仕様書作成!AD40)</f>
        <v/>
      </c>
      <c r="AD31" s="166" t="str">
        <f>IF(仕様書作成!AE40="","",仕様書作成!AE40)</f>
        <v/>
      </c>
      <c r="AE31" s="166" t="str">
        <f>IF(仕様書作成!AF40="","",仕様書作成!AF40)</f>
        <v/>
      </c>
      <c r="AF31" s="166" t="str">
        <f>IF(仕様書作成!AG40="","",仕様書作成!AG40)</f>
        <v/>
      </c>
      <c r="AG31" s="166" t="str">
        <f>IF(仕様書作成!AH40="","",仕様書作成!AH40)</f>
        <v/>
      </c>
      <c r="AH31" s="167"/>
      <c r="AI31" s="158"/>
    </row>
    <row r="32" spans="1:35" ht="14.25" customHeight="1" x14ac:dyDescent="0.15">
      <c r="A32" s="161"/>
      <c r="B32" s="168" t="s">
        <v>299</v>
      </c>
      <c r="C32" s="162"/>
      <c r="D32" s="238"/>
      <c r="E32" s="237" t="str">
        <f>IF(ISERROR(発注情報!O175)=TRUE,"",IF(OR(発注情報!O175="",発注情報!O175=0),"",発注情報!O175))</f>
        <v/>
      </c>
      <c r="F32" s="237" t="str">
        <f>IF(ISERROR(発注情報!P175)=TRUE,"",IF(OR(発注情報!P175="",発注情報!P175=0),"",発注情報!P175))</f>
        <v/>
      </c>
      <c r="G32" s="237" t="str">
        <f>IF(ISERROR(発注情報!Q175)=TRUE,"",IF(OR(発注情報!Q175="",発注情報!Q175=0),"",発注情報!Q175))</f>
        <v/>
      </c>
      <c r="H32" s="734" t="s">
        <v>201</v>
      </c>
      <c r="I32" s="735"/>
      <c r="J32" s="169">
        <v>1</v>
      </c>
      <c r="K32" s="170">
        <v>2</v>
      </c>
      <c r="L32" s="169">
        <v>3</v>
      </c>
      <c r="M32" s="170">
        <v>4</v>
      </c>
      <c r="N32" s="169">
        <v>5</v>
      </c>
      <c r="O32" s="170">
        <v>6</v>
      </c>
      <c r="P32" s="169">
        <v>7</v>
      </c>
      <c r="Q32" s="170">
        <v>8</v>
      </c>
      <c r="R32" s="169">
        <v>9</v>
      </c>
      <c r="S32" s="170">
        <v>10</v>
      </c>
      <c r="T32" s="169">
        <v>11</v>
      </c>
      <c r="U32" s="170">
        <v>12</v>
      </c>
      <c r="V32" s="169">
        <v>13</v>
      </c>
      <c r="W32" s="170">
        <v>14</v>
      </c>
      <c r="X32" s="169">
        <v>15</v>
      </c>
      <c r="Y32" s="170">
        <v>16</v>
      </c>
      <c r="Z32" s="169">
        <v>17</v>
      </c>
      <c r="AA32" s="170">
        <v>18</v>
      </c>
      <c r="AB32" s="169">
        <v>19</v>
      </c>
      <c r="AC32" s="170">
        <v>20</v>
      </c>
      <c r="AD32" s="169">
        <v>21</v>
      </c>
      <c r="AE32" s="170">
        <v>22</v>
      </c>
      <c r="AF32" s="169">
        <v>23</v>
      </c>
      <c r="AG32" s="170">
        <v>24</v>
      </c>
      <c r="AH32" s="733" t="s">
        <v>202</v>
      </c>
      <c r="AI32" s="735"/>
    </row>
    <row r="33" spans="1:57" ht="18.75" customHeight="1" x14ac:dyDescent="0.15">
      <c r="B33" s="203" t="str">
        <f>IF(B36&lt;&gt;"",$AD$33,"")</f>
        <v/>
      </c>
      <c r="H33" s="235"/>
      <c r="I33" s="235"/>
      <c r="J33" s="239" t="str">
        <f>IF(OR(COUNTIF(J7:AG29,"A'")&gt;0,COUNTIF(J7:AG29,"B'")&gt;0,COUNTIF(J7:AG29,"A'B'")&gt;0,COUNTIF(J36:AG47,"A'")&gt;0,COUNTIF(J36:AG47,"B'")&gt;0,COUNTIF(J36:AG47,"A'B'")&gt;0),"A'＝横配管Aポート、B'＝横配管Bポート","")</f>
        <v/>
      </c>
      <c r="K33" s="235"/>
      <c r="L33" s="235"/>
      <c r="M33" s="235"/>
      <c r="N33" s="235"/>
      <c r="O33" s="235"/>
      <c r="P33" s="235"/>
      <c r="Q33" s="235"/>
      <c r="R33" s="235"/>
      <c r="S33" s="235"/>
      <c r="T33" s="235"/>
      <c r="U33" s="235"/>
      <c r="V33" s="235"/>
      <c r="W33" s="235"/>
      <c r="X33" s="235"/>
      <c r="Y33" s="235"/>
      <c r="Z33" s="235"/>
      <c r="AA33" s="235"/>
      <c r="AB33" s="235"/>
      <c r="AC33" s="100" t="s">
        <v>406</v>
      </c>
      <c r="AD33" s="100" t="s">
        <v>405</v>
      </c>
      <c r="AE33" s="191" t="s">
        <v>688</v>
      </c>
      <c r="AF33" s="192" t="s">
        <v>689</v>
      </c>
      <c r="AG33" s="235"/>
      <c r="AH33" s="781" t="str">
        <f>IF(B33="","",$AE$33)</f>
        <v/>
      </c>
      <c r="AI33" s="781"/>
    </row>
    <row r="34" spans="1:57" ht="24.75" customHeight="1" x14ac:dyDescent="0.15">
      <c r="B34" s="203" t="str">
        <f>IF(B36&lt;&gt;"",$AC$33,"")</f>
        <v/>
      </c>
      <c r="H34" s="235"/>
      <c r="I34" s="235"/>
      <c r="J34" s="239"/>
      <c r="K34" s="235"/>
      <c r="L34" s="235"/>
      <c r="M34" s="235"/>
      <c r="N34" s="235"/>
      <c r="O34" s="235"/>
      <c r="P34" s="235"/>
      <c r="Q34" s="235"/>
      <c r="R34" s="235"/>
      <c r="S34" s="235"/>
      <c r="T34" s="235"/>
      <c r="U34" s="235"/>
      <c r="V34" s="235"/>
      <c r="W34" s="235"/>
      <c r="X34" s="235"/>
      <c r="Y34" s="235"/>
      <c r="Z34" s="235"/>
      <c r="AA34" s="235"/>
      <c r="AB34" s="235"/>
      <c r="AC34" s="235"/>
      <c r="AD34" s="235"/>
      <c r="AE34" s="235"/>
      <c r="AF34" s="235"/>
      <c r="AG34" s="235"/>
      <c r="AH34" s="235"/>
    </row>
    <row r="35" spans="1:57" s="13" customFormat="1" ht="15.75" customHeight="1" x14ac:dyDescent="0.15">
      <c r="A35" s="144"/>
      <c r="B35" s="144"/>
      <c r="C35" s="142" t="str">
        <f t="shared" ref="C35:H35" si="0">IF($B$33&lt;&gt;"",C5,"")</f>
        <v/>
      </c>
      <c r="D35" s="142" t="str">
        <f t="shared" si="0"/>
        <v/>
      </c>
      <c r="E35" s="144" t="str">
        <f t="shared" si="0"/>
        <v/>
      </c>
      <c r="F35" s="144" t="str">
        <f t="shared" si="0"/>
        <v/>
      </c>
      <c r="G35" s="144" t="str">
        <f t="shared" si="0"/>
        <v/>
      </c>
      <c r="H35" s="788" t="str">
        <f t="shared" si="0"/>
        <v/>
      </c>
      <c r="I35" s="788"/>
      <c r="J35" s="143" t="str">
        <f t="shared" ref="J35:AH35" si="1">IF($B$33&lt;&gt;"",J5,"")</f>
        <v/>
      </c>
      <c r="K35" s="143" t="str">
        <f t="shared" si="1"/>
        <v/>
      </c>
      <c r="L35" s="143" t="str">
        <f t="shared" si="1"/>
        <v/>
      </c>
      <c r="M35" s="143" t="str">
        <f t="shared" si="1"/>
        <v/>
      </c>
      <c r="N35" s="143" t="str">
        <f t="shared" si="1"/>
        <v/>
      </c>
      <c r="O35" s="143" t="str">
        <f t="shared" si="1"/>
        <v/>
      </c>
      <c r="P35" s="143" t="str">
        <f t="shared" si="1"/>
        <v/>
      </c>
      <c r="Q35" s="143" t="str">
        <f t="shared" si="1"/>
        <v/>
      </c>
      <c r="R35" s="143" t="str">
        <f t="shared" si="1"/>
        <v/>
      </c>
      <c r="S35" s="143" t="str">
        <f t="shared" si="1"/>
        <v/>
      </c>
      <c r="T35" s="143" t="str">
        <f t="shared" si="1"/>
        <v/>
      </c>
      <c r="U35" s="143" t="str">
        <f t="shared" si="1"/>
        <v/>
      </c>
      <c r="V35" s="143" t="str">
        <f t="shared" si="1"/>
        <v/>
      </c>
      <c r="W35" s="143" t="str">
        <f t="shared" si="1"/>
        <v/>
      </c>
      <c r="X35" s="143" t="str">
        <f t="shared" si="1"/>
        <v/>
      </c>
      <c r="Y35" s="143" t="str">
        <f t="shared" si="1"/>
        <v/>
      </c>
      <c r="Z35" s="143" t="str">
        <f t="shared" si="1"/>
        <v/>
      </c>
      <c r="AA35" s="143" t="str">
        <f t="shared" si="1"/>
        <v/>
      </c>
      <c r="AB35" s="143" t="str">
        <f t="shared" si="1"/>
        <v/>
      </c>
      <c r="AC35" s="143" t="str">
        <f t="shared" si="1"/>
        <v/>
      </c>
      <c r="AD35" s="143" t="str">
        <f t="shared" si="1"/>
        <v/>
      </c>
      <c r="AE35" s="143" t="str">
        <f t="shared" si="1"/>
        <v/>
      </c>
      <c r="AF35" s="143" t="str">
        <f t="shared" si="1"/>
        <v/>
      </c>
      <c r="AG35" s="143" t="str">
        <f t="shared" si="1"/>
        <v/>
      </c>
      <c r="AH35" s="788" t="str">
        <f t="shared" si="1"/>
        <v/>
      </c>
      <c r="AI35" s="788"/>
      <c r="AJ35" s="42"/>
      <c r="AK35" s="42"/>
      <c r="AL35" s="42"/>
      <c r="AM35" s="42"/>
      <c r="AN35" s="42"/>
      <c r="AO35" s="42"/>
      <c r="AP35" s="42"/>
      <c r="AQ35" s="42"/>
      <c r="AR35" s="42"/>
      <c r="AS35" s="42"/>
      <c r="AT35" s="42"/>
      <c r="AU35" s="42"/>
      <c r="AV35" s="42"/>
      <c r="AW35" s="42"/>
      <c r="AX35" s="42"/>
      <c r="AY35" s="42"/>
      <c r="AZ35" s="42"/>
      <c r="BA35" s="42"/>
      <c r="BB35" s="42"/>
      <c r="BC35" s="42"/>
      <c r="BD35" s="42"/>
      <c r="BE35" s="42"/>
    </row>
    <row r="36" spans="1:57" ht="18.75" customHeight="1" x14ac:dyDescent="0.15">
      <c r="A36" s="144" t="str">
        <f>IF(B36&lt;&gt;"",25,"")</f>
        <v/>
      </c>
      <c r="B36" s="150" t="str">
        <f>IF(ISERROR(発注情報!L255)=TRUE,"",IF(OR(発注情報!L255="",発注情報!L255=0),"",発注情報!L255))</f>
        <v/>
      </c>
      <c r="C36" s="146" t="str">
        <f>IF(ISERROR(発注情報!M255)=TRUE,"",IF(OR(発注情報!M255="",発注情報!M255=0),"",発注情報!M255))</f>
        <v/>
      </c>
      <c r="D36" s="146" t="str">
        <f>IF(C36="","",C36*発注情報!$D$2)</f>
        <v/>
      </c>
      <c r="E36" s="240" t="str">
        <f>IF(ISERROR(発注情報!O255)=TRUE,"",IF(OR(発注情報!O255="",発注情報!O255=0),"",発注情報!O255))</f>
        <v/>
      </c>
      <c r="F36" s="240" t="str">
        <f>IF(ISERROR(発注情報!P255)=TRUE,"",IF(OR(発注情報!P255="",発注情報!P255=0),"",発注情報!P255))</f>
        <v/>
      </c>
      <c r="G36" s="240" t="str">
        <f>IF(ISERROR(発注情報!Q255)=TRUE,"",IF(OR(発注情報!Q255="",発注情報!Q255=0),"",発注情報!Q255))</f>
        <v/>
      </c>
      <c r="H36" s="163" t="str">
        <f>IF(ISERROR(発注情報!R255)=TRUE,"",IF(OR(発注情報!R255="",発注情報!R255=0),"",発注情報!R255))</f>
        <v/>
      </c>
      <c r="I36" s="158" t="str">
        <f>IF(ISERROR(発注情報!S255)=TRUE,"",IF(OR(発注情報!S255="",発注情報!S255=0),"",発注情報!S255))</f>
        <v/>
      </c>
      <c r="J36" s="159" t="str">
        <f>IF(ISERROR(発注情報!T255)=TRUE,"",IF(OR(発注情報!T255="",発注情報!T255=0),"",発注情報!T255))</f>
        <v/>
      </c>
      <c r="K36" s="159" t="str">
        <f>IF(ISERROR(発注情報!U255)=TRUE,"",IF(OR(発注情報!U255="",発注情報!U255=0),"",発注情報!U255))</f>
        <v/>
      </c>
      <c r="L36" s="159" t="str">
        <f>IF(ISERROR(発注情報!V255)=TRUE,"",IF(OR(発注情報!V255="",発注情報!V255=0),"",発注情報!V255))</f>
        <v/>
      </c>
      <c r="M36" s="159" t="str">
        <f>IF(ISERROR(発注情報!W255)=TRUE,"",IF(OR(発注情報!W255="",発注情報!W255=0),"",発注情報!W255))</f>
        <v/>
      </c>
      <c r="N36" s="159" t="str">
        <f>IF(ISERROR(発注情報!X255)=TRUE,"",IF(OR(発注情報!X255="",発注情報!X255=0),"",発注情報!X255))</f>
        <v/>
      </c>
      <c r="O36" s="159" t="str">
        <f>IF(ISERROR(発注情報!Y255)=TRUE,"",IF(OR(発注情報!Y255="",発注情報!Y255=0),"",発注情報!Y255))</f>
        <v/>
      </c>
      <c r="P36" s="159" t="str">
        <f>IF(ISERROR(発注情報!Z255)=TRUE,"",IF(OR(発注情報!Z255="",発注情報!Z255=0),"",発注情報!Z255))</f>
        <v/>
      </c>
      <c r="Q36" s="159" t="str">
        <f>IF(ISERROR(発注情報!AA255)=TRUE,"",IF(OR(発注情報!AA255="",発注情報!AA255=0),"",発注情報!AA255))</f>
        <v/>
      </c>
      <c r="R36" s="159" t="str">
        <f>IF(ISERROR(発注情報!AB255)=TRUE,"",IF(OR(発注情報!AB255="",発注情報!AB255=0),"",発注情報!AB255))</f>
        <v/>
      </c>
      <c r="S36" s="159" t="str">
        <f>IF(ISERROR(発注情報!AC255)=TRUE,"",IF(OR(発注情報!AC255="",発注情報!AC255=0),"",発注情報!AC255))</f>
        <v/>
      </c>
      <c r="T36" s="159" t="str">
        <f>IF(ISERROR(発注情報!AD255)=TRUE,"",IF(OR(発注情報!AD255="",発注情報!AD255=0),"",発注情報!AD255))</f>
        <v/>
      </c>
      <c r="U36" s="159" t="str">
        <f>IF(ISERROR(発注情報!AE255)=TRUE,"",IF(OR(発注情報!AE255="",発注情報!AE255=0),"",発注情報!AE255))</f>
        <v/>
      </c>
      <c r="V36" s="159" t="str">
        <f>IF(ISERROR(発注情報!AF255)=TRUE,"",IF(OR(発注情報!AF255="",発注情報!AF255=0),"",発注情報!AF255))</f>
        <v/>
      </c>
      <c r="W36" s="159" t="str">
        <f>IF(ISERROR(発注情報!AG255)=TRUE,"",IF(OR(発注情報!AG255="",発注情報!AG255=0),"",発注情報!AG255))</f>
        <v/>
      </c>
      <c r="X36" s="159" t="str">
        <f>IF(ISERROR(発注情報!AH255)=TRUE,"",IF(OR(発注情報!AH255="",発注情報!AH255=0),"",発注情報!AH255))</f>
        <v/>
      </c>
      <c r="Y36" s="159" t="str">
        <f>IF(ISERROR(発注情報!AI255)=TRUE,"",IF(OR(発注情報!AI255="",発注情報!AI255=0),"",発注情報!AI255))</f>
        <v/>
      </c>
      <c r="Z36" s="159" t="str">
        <f>IF(ISERROR(発注情報!AJ255)=TRUE,"",IF(OR(発注情報!AJ255="",発注情報!AJ255=0),"",発注情報!AJ255))</f>
        <v/>
      </c>
      <c r="AA36" s="159" t="str">
        <f>IF(ISERROR(発注情報!AK255)=TRUE,"",IF(OR(発注情報!AK255="",発注情報!AK255=0),"",発注情報!AK255))</f>
        <v/>
      </c>
      <c r="AB36" s="159" t="str">
        <f>IF(ISERROR(発注情報!AL255)=TRUE,"",IF(OR(発注情報!AL255="",発注情報!AL255=0),"",発注情報!AL255))</f>
        <v/>
      </c>
      <c r="AC36" s="159" t="str">
        <f>IF(ISERROR(発注情報!AM255)=TRUE,"",IF(OR(発注情報!AM255="",発注情報!AM255=0),"",発注情報!AM255))</f>
        <v/>
      </c>
      <c r="AD36" s="159" t="str">
        <f>IF(ISERROR(発注情報!AN255)=TRUE,"",IF(OR(発注情報!AN255="",発注情報!AN255=0),"",発注情報!AN255))</f>
        <v/>
      </c>
      <c r="AE36" s="159" t="str">
        <f>IF(ISERROR(発注情報!AO255)=TRUE,"",IF(OR(発注情報!AO255="",発注情報!AO255=0),"",発注情報!AO255))</f>
        <v/>
      </c>
      <c r="AF36" s="159" t="str">
        <f>IF(ISERROR(発注情報!AP255)=TRUE,"",IF(OR(発注情報!AP255="",発注情報!AP255=0),"",発注情報!AP255))</f>
        <v/>
      </c>
      <c r="AG36" s="159" t="str">
        <f>IF(ISERROR(発注情報!AQ255)=TRUE,"",IF(OR(発注情報!AQ255="",発注情報!AQ255=0),"",発注情報!AQ255))</f>
        <v/>
      </c>
      <c r="AH36" s="163" t="str">
        <f>IF(ISERROR(発注情報!AR255)=TRUE,"",IF(OR(発注情報!AR255="",発注情報!AR255=0),"",発注情報!AR255))</f>
        <v/>
      </c>
      <c r="AI36" s="158" t="str">
        <f>IF(ISERROR(発注情報!AS255)=TRUE,"",IF(OR(発注情報!AS255="",発注情報!AS255=0),"",発注情報!AS255))</f>
        <v/>
      </c>
      <c r="AK36" s="235"/>
      <c r="AM36" s="235"/>
      <c r="AO36" s="235"/>
      <c r="AQ36" s="235"/>
      <c r="AS36" s="235"/>
      <c r="AU36" s="235"/>
      <c r="AW36" s="235"/>
      <c r="AY36" s="235"/>
      <c r="BA36" s="235"/>
      <c r="BC36" s="235"/>
      <c r="BE36" s="235"/>
    </row>
    <row r="37" spans="1:57" ht="18.75" customHeight="1" x14ac:dyDescent="0.15">
      <c r="A37" s="144" t="str">
        <f>IF(B37&lt;&gt;"",A36+1,"")</f>
        <v/>
      </c>
      <c r="B37" s="150" t="str">
        <f>IF(ISERROR(発注情報!L256)=TRUE,"",IF(OR(発注情報!L256="",発注情報!L256=0),"",発注情報!L256))</f>
        <v/>
      </c>
      <c r="C37" s="146" t="str">
        <f>IF(ISERROR(発注情報!M256)=TRUE,"",IF(OR(発注情報!M256="",発注情報!M256=0),"",発注情報!M256))</f>
        <v/>
      </c>
      <c r="D37" s="146" t="str">
        <f>IF(C37="","",C37*発注情報!$D$2)</f>
        <v/>
      </c>
      <c r="E37" s="240" t="str">
        <f>IF(ISERROR(発注情報!O256)=TRUE,"",IF(OR(発注情報!O256="",発注情報!O256=0),"",発注情報!O256))</f>
        <v/>
      </c>
      <c r="F37" s="240" t="str">
        <f>IF(ISERROR(発注情報!P256)=TRUE,"",IF(OR(発注情報!P256="",発注情報!P256=0),"",発注情報!P256))</f>
        <v/>
      </c>
      <c r="G37" s="240" t="str">
        <f>IF(ISERROR(発注情報!Q256)=TRUE,"",IF(OR(発注情報!Q256="",発注情報!Q256=0),"",発注情報!Q256))</f>
        <v/>
      </c>
      <c r="H37" s="163" t="str">
        <f>IF(ISERROR(発注情報!R256)=TRUE,"",IF(OR(発注情報!R256="",発注情報!R256=0),"",発注情報!R256))</f>
        <v/>
      </c>
      <c r="I37" s="158" t="str">
        <f>IF(ISERROR(発注情報!S256)=TRUE,"",IF(OR(発注情報!S256="",発注情報!S256=0),"",発注情報!S256))</f>
        <v/>
      </c>
      <c r="J37" s="159" t="str">
        <f>IF(ISERROR(発注情報!T256)=TRUE,"",IF(OR(発注情報!T256="",発注情報!T256=0),"",発注情報!T256))</f>
        <v/>
      </c>
      <c r="K37" s="159" t="str">
        <f>IF(ISERROR(発注情報!U256)=TRUE,"",IF(OR(発注情報!U256="",発注情報!U256=0),"",発注情報!U256))</f>
        <v/>
      </c>
      <c r="L37" s="159" t="str">
        <f>IF(ISERROR(発注情報!V256)=TRUE,"",IF(OR(発注情報!V256="",発注情報!V256=0),"",発注情報!V256))</f>
        <v/>
      </c>
      <c r="M37" s="159" t="str">
        <f>IF(ISERROR(発注情報!W256)=TRUE,"",IF(OR(発注情報!W256="",発注情報!W256=0),"",発注情報!W256))</f>
        <v/>
      </c>
      <c r="N37" s="159" t="str">
        <f>IF(ISERROR(発注情報!X256)=TRUE,"",IF(OR(発注情報!X256="",発注情報!X256=0),"",発注情報!X256))</f>
        <v/>
      </c>
      <c r="O37" s="159" t="str">
        <f>IF(ISERROR(発注情報!Y256)=TRUE,"",IF(OR(発注情報!Y256="",発注情報!Y256=0),"",発注情報!Y256))</f>
        <v/>
      </c>
      <c r="P37" s="159" t="str">
        <f>IF(ISERROR(発注情報!Z256)=TRUE,"",IF(OR(発注情報!Z256="",発注情報!Z256=0),"",発注情報!Z256))</f>
        <v/>
      </c>
      <c r="Q37" s="159" t="str">
        <f>IF(ISERROR(発注情報!AA256)=TRUE,"",IF(OR(発注情報!AA256="",発注情報!AA256=0),"",発注情報!AA256))</f>
        <v/>
      </c>
      <c r="R37" s="159" t="str">
        <f>IF(ISERROR(発注情報!AB256)=TRUE,"",IF(OR(発注情報!AB256="",発注情報!AB256=0),"",発注情報!AB256))</f>
        <v/>
      </c>
      <c r="S37" s="159" t="str">
        <f>IF(ISERROR(発注情報!AC256)=TRUE,"",IF(OR(発注情報!AC256="",発注情報!AC256=0),"",発注情報!AC256))</f>
        <v/>
      </c>
      <c r="T37" s="159" t="str">
        <f>IF(ISERROR(発注情報!AD256)=TRUE,"",IF(OR(発注情報!AD256="",発注情報!AD256=0),"",発注情報!AD256))</f>
        <v/>
      </c>
      <c r="U37" s="159" t="str">
        <f>IF(ISERROR(発注情報!AE256)=TRUE,"",IF(OR(発注情報!AE256="",発注情報!AE256=0),"",発注情報!AE256))</f>
        <v/>
      </c>
      <c r="V37" s="159" t="str">
        <f>IF(ISERROR(発注情報!AF256)=TRUE,"",IF(OR(発注情報!AF256="",発注情報!AF256=0),"",発注情報!AF256))</f>
        <v/>
      </c>
      <c r="W37" s="159" t="str">
        <f>IF(ISERROR(発注情報!AG256)=TRUE,"",IF(OR(発注情報!AG256="",発注情報!AG256=0),"",発注情報!AG256))</f>
        <v/>
      </c>
      <c r="X37" s="159" t="str">
        <f>IF(ISERROR(発注情報!AH256)=TRUE,"",IF(OR(発注情報!AH256="",発注情報!AH256=0),"",発注情報!AH256))</f>
        <v/>
      </c>
      <c r="Y37" s="159" t="str">
        <f>IF(ISERROR(発注情報!AI256)=TRUE,"",IF(OR(発注情報!AI256="",発注情報!AI256=0),"",発注情報!AI256))</f>
        <v/>
      </c>
      <c r="Z37" s="159" t="str">
        <f>IF(ISERROR(発注情報!AJ256)=TRUE,"",IF(OR(発注情報!AJ256="",発注情報!AJ256=0),"",発注情報!AJ256))</f>
        <v/>
      </c>
      <c r="AA37" s="159" t="str">
        <f>IF(ISERROR(発注情報!AK256)=TRUE,"",IF(OR(発注情報!AK256="",発注情報!AK256=0),"",発注情報!AK256))</f>
        <v/>
      </c>
      <c r="AB37" s="159" t="str">
        <f>IF(ISERROR(発注情報!AL256)=TRUE,"",IF(OR(発注情報!AL256="",発注情報!AL256=0),"",発注情報!AL256))</f>
        <v/>
      </c>
      <c r="AC37" s="159" t="str">
        <f>IF(ISERROR(発注情報!AM256)=TRUE,"",IF(OR(発注情報!AM256="",発注情報!AM256=0),"",発注情報!AM256))</f>
        <v/>
      </c>
      <c r="AD37" s="159" t="str">
        <f>IF(ISERROR(発注情報!AN256)=TRUE,"",IF(OR(発注情報!AN256="",発注情報!AN256=0),"",発注情報!AN256))</f>
        <v/>
      </c>
      <c r="AE37" s="159" t="str">
        <f>IF(ISERROR(発注情報!AO256)=TRUE,"",IF(OR(発注情報!AO256="",発注情報!AO256=0),"",発注情報!AO256))</f>
        <v/>
      </c>
      <c r="AF37" s="159" t="str">
        <f>IF(ISERROR(発注情報!AP256)=TRUE,"",IF(OR(発注情報!AP256="",発注情報!AP256=0),"",発注情報!AP256))</f>
        <v/>
      </c>
      <c r="AG37" s="159" t="str">
        <f>IF(ISERROR(発注情報!AQ256)=TRUE,"",IF(OR(発注情報!AQ256="",発注情報!AQ256=0),"",発注情報!AQ256))</f>
        <v/>
      </c>
      <c r="AH37" s="163" t="str">
        <f>IF(ISERROR(発注情報!AR256)=TRUE,"",IF(OR(発注情報!AR256="",発注情報!AR256=0),"",発注情報!AR256))</f>
        <v/>
      </c>
      <c r="AI37" s="158" t="str">
        <f>IF(ISERROR(発注情報!AS256)=TRUE,"",IF(OR(発注情報!AS256="",発注情報!AS256=0),"",発注情報!AS256))</f>
        <v/>
      </c>
    </row>
    <row r="38" spans="1:57" ht="18.75" customHeight="1" x14ac:dyDescent="0.15">
      <c r="A38" s="144" t="str">
        <f t="shared" ref="A38:A47" si="2">IF(B38&lt;&gt;"",A37+1,"")</f>
        <v/>
      </c>
      <c r="B38" s="150" t="str">
        <f>IF(ISERROR(発注情報!L257)=TRUE,"",IF(OR(発注情報!L257="",発注情報!L257=0),"",発注情報!L257))</f>
        <v/>
      </c>
      <c r="C38" s="146" t="str">
        <f>IF(ISERROR(発注情報!M257)=TRUE,"",IF(OR(発注情報!M257="",発注情報!M257=0),"",発注情報!M257))</f>
        <v/>
      </c>
      <c r="D38" s="146" t="str">
        <f>IF(C38="","",C38*発注情報!$D$2)</f>
        <v/>
      </c>
      <c r="E38" s="240" t="str">
        <f>IF(ISERROR(発注情報!O257)=TRUE,"",IF(OR(発注情報!O257="",発注情報!O257=0),"",発注情報!O257))</f>
        <v/>
      </c>
      <c r="F38" s="240" t="str">
        <f>IF(ISERROR(発注情報!P257)=TRUE,"",IF(OR(発注情報!P257="",発注情報!P257=0),"",発注情報!P257))</f>
        <v/>
      </c>
      <c r="G38" s="240" t="str">
        <f>IF(ISERROR(発注情報!Q257)=TRUE,"",IF(OR(発注情報!Q257="",発注情報!Q257=0),"",発注情報!Q257))</f>
        <v/>
      </c>
      <c r="H38" s="163" t="str">
        <f>IF(ISERROR(発注情報!R257)=TRUE,"",IF(OR(発注情報!R257="",発注情報!R257=0),"",発注情報!R257))</f>
        <v/>
      </c>
      <c r="I38" s="158" t="str">
        <f>IF(ISERROR(発注情報!S257)=TRUE,"",IF(OR(発注情報!S257="",発注情報!S257=0),"",発注情報!S257))</f>
        <v/>
      </c>
      <c r="J38" s="159" t="str">
        <f>IF(ISERROR(発注情報!T257)=TRUE,"",IF(OR(発注情報!T257="",発注情報!T257=0),"",発注情報!T257))</f>
        <v/>
      </c>
      <c r="K38" s="159" t="str">
        <f>IF(ISERROR(発注情報!U257)=TRUE,"",IF(OR(発注情報!U257="",発注情報!U257=0),"",発注情報!U257))</f>
        <v/>
      </c>
      <c r="L38" s="159" t="str">
        <f>IF(ISERROR(発注情報!V257)=TRUE,"",IF(OR(発注情報!V257="",発注情報!V257=0),"",発注情報!V257))</f>
        <v/>
      </c>
      <c r="M38" s="159" t="str">
        <f>IF(ISERROR(発注情報!W257)=TRUE,"",IF(OR(発注情報!W257="",発注情報!W257=0),"",発注情報!W257))</f>
        <v/>
      </c>
      <c r="N38" s="159" t="str">
        <f>IF(ISERROR(発注情報!X257)=TRUE,"",IF(OR(発注情報!X257="",発注情報!X257=0),"",発注情報!X257))</f>
        <v/>
      </c>
      <c r="O38" s="159" t="str">
        <f>IF(ISERROR(発注情報!Y257)=TRUE,"",IF(OR(発注情報!Y257="",発注情報!Y257=0),"",発注情報!Y257))</f>
        <v/>
      </c>
      <c r="P38" s="159" t="str">
        <f>IF(ISERROR(発注情報!Z257)=TRUE,"",IF(OR(発注情報!Z257="",発注情報!Z257=0),"",発注情報!Z257))</f>
        <v/>
      </c>
      <c r="Q38" s="159" t="str">
        <f>IF(ISERROR(発注情報!AA257)=TRUE,"",IF(OR(発注情報!AA257="",発注情報!AA257=0),"",発注情報!AA257))</f>
        <v/>
      </c>
      <c r="R38" s="159" t="str">
        <f>IF(ISERROR(発注情報!AB257)=TRUE,"",IF(OR(発注情報!AB257="",発注情報!AB257=0),"",発注情報!AB257))</f>
        <v/>
      </c>
      <c r="S38" s="159" t="str">
        <f>IF(ISERROR(発注情報!AC257)=TRUE,"",IF(OR(発注情報!AC257="",発注情報!AC257=0),"",発注情報!AC257))</f>
        <v/>
      </c>
      <c r="T38" s="159" t="str">
        <f>IF(ISERROR(発注情報!AD257)=TRUE,"",IF(OR(発注情報!AD257="",発注情報!AD257=0),"",発注情報!AD257))</f>
        <v/>
      </c>
      <c r="U38" s="159" t="str">
        <f>IF(ISERROR(発注情報!AE257)=TRUE,"",IF(OR(発注情報!AE257="",発注情報!AE257=0),"",発注情報!AE257))</f>
        <v/>
      </c>
      <c r="V38" s="159" t="str">
        <f>IF(ISERROR(発注情報!AF257)=TRUE,"",IF(OR(発注情報!AF257="",発注情報!AF257=0),"",発注情報!AF257))</f>
        <v/>
      </c>
      <c r="W38" s="159" t="str">
        <f>IF(ISERROR(発注情報!AG257)=TRUE,"",IF(OR(発注情報!AG257="",発注情報!AG257=0),"",発注情報!AG257))</f>
        <v/>
      </c>
      <c r="X38" s="159" t="str">
        <f>IF(ISERROR(発注情報!AH257)=TRUE,"",IF(OR(発注情報!AH257="",発注情報!AH257=0),"",発注情報!AH257))</f>
        <v/>
      </c>
      <c r="Y38" s="159" t="str">
        <f>IF(ISERROR(発注情報!AI257)=TRUE,"",IF(OR(発注情報!AI257="",発注情報!AI257=0),"",発注情報!AI257))</f>
        <v/>
      </c>
      <c r="Z38" s="159" t="str">
        <f>IF(ISERROR(発注情報!AJ257)=TRUE,"",IF(OR(発注情報!AJ257="",発注情報!AJ257=0),"",発注情報!AJ257))</f>
        <v/>
      </c>
      <c r="AA38" s="159" t="str">
        <f>IF(ISERROR(発注情報!AK257)=TRUE,"",IF(OR(発注情報!AK257="",発注情報!AK257=0),"",発注情報!AK257))</f>
        <v/>
      </c>
      <c r="AB38" s="159" t="str">
        <f>IF(ISERROR(発注情報!AL257)=TRUE,"",IF(OR(発注情報!AL257="",発注情報!AL257=0),"",発注情報!AL257))</f>
        <v/>
      </c>
      <c r="AC38" s="159" t="str">
        <f>IF(ISERROR(発注情報!AM257)=TRUE,"",IF(OR(発注情報!AM257="",発注情報!AM257=0),"",発注情報!AM257))</f>
        <v/>
      </c>
      <c r="AD38" s="159" t="str">
        <f>IF(ISERROR(発注情報!AN257)=TRUE,"",IF(OR(発注情報!AN257="",発注情報!AN257=0),"",発注情報!AN257))</f>
        <v/>
      </c>
      <c r="AE38" s="159" t="str">
        <f>IF(ISERROR(発注情報!AO257)=TRUE,"",IF(OR(発注情報!AO257="",発注情報!AO257=0),"",発注情報!AO257))</f>
        <v/>
      </c>
      <c r="AF38" s="159" t="str">
        <f>IF(ISERROR(発注情報!AP257)=TRUE,"",IF(OR(発注情報!AP257="",発注情報!AP257=0),"",発注情報!AP257))</f>
        <v/>
      </c>
      <c r="AG38" s="159" t="str">
        <f>IF(ISERROR(発注情報!AQ257)=TRUE,"",IF(OR(発注情報!AQ257="",発注情報!AQ257=0),"",発注情報!AQ257))</f>
        <v/>
      </c>
      <c r="AH38" s="163" t="str">
        <f>IF(ISERROR(発注情報!AR257)=TRUE,"",IF(OR(発注情報!AR257="",発注情報!AR257=0),"",発注情報!AR257))</f>
        <v/>
      </c>
      <c r="AI38" s="158" t="str">
        <f>IF(ISERROR(発注情報!AS257)=TRUE,"",IF(OR(発注情報!AS257="",発注情報!AS257=0),"",発注情報!AS257))</f>
        <v/>
      </c>
    </row>
    <row r="39" spans="1:57" ht="18.75" customHeight="1" x14ac:dyDescent="0.15">
      <c r="A39" s="144" t="str">
        <f t="shared" si="2"/>
        <v/>
      </c>
      <c r="B39" s="150" t="str">
        <f>IF(ISERROR(発注情報!L258)=TRUE,"",IF(OR(発注情報!L258="",発注情報!L258=0),"",発注情報!L258))</f>
        <v/>
      </c>
      <c r="C39" s="146" t="str">
        <f>IF(ISERROR(発注情報!M258)=TRUE,"",IF(OR(発注情報!M258="",発注情報!M258=0),"",発注情報!M258))</f>
        <v/>
      </c>
      <c r="D39" s="146" t="str">
        <f>IF(C39="","",C39*発注情報!$D$2)</f>
        <v/>
      </c>
      <c r="E39" s="240" t="str">
        <f>IF(ISERROR(発注情報!O258)=TRUE,"",IF(OR(発注情報!O258="",発注情報!O258=0),"",発注情報!O258))</f>
        <v/>
      </c>
      <c r="F39" s="240" t="str">
        <f>IF(ISERROR(発注情報!P258)=TRUE,"",IF(OR(発注情報!P258="",発注情報!P258=0),"",発注情報!P258))</f>
        <v/>
      </c>
      <c r="G39" s="240" t="str">
        <f>IF(ISERROR(発注情報!Q258)=TRUE,"",IF(OR(発注情報!Q258="",発注情報!Q258=0),"",発注情報!Q258))</f>
        <v/>
      </c>
      <c r="H39" s="163" t="str">
        <f>IF(ISERROR(発注情報!R258)=TRUE,"",IF(OR(発注情報!R258="",発注情報!R258=0),"",発注情報!R258))</f>
        <v/>
      </c>
      <c r="I39" s="158" t="str">
        <f>IF(ISERROR(発注情報!S258)=TRUE,"",IF(OR(発注情報!S258="",発注情報!S258=0),"",発注情報!S258))</f>
        <v/>
      </c>
      <c r="J39" s="159" t="str">
        <f>IF(ISERROR(発注情報!T258)=TRUE,"",IF(OR(発注情報!T258="",発注情報!T258=0),"",発注情報!T258))</f>
        <v/>
      </c>
      <c r="K39" s="159" t="str">
        <f>IF(ISERROR(発注情報!U258)=TRUE,"",IF(OR(発注情報!U258="",発注情報!U258=0),"",発注情報!U258))</f>
        <v/>
      </c>
      <c r="L39" s="159" t="str">
        <f>IF(ISERROR(発注情報!V258)=TRUE,"",IF(OR(発注情報!V258="",発注情報!V258=0),"",発注情報!V258))</f>
        <v/>
      </c>
      <c r="M39" s="159" t="str">
        <f>IF(ISERROR(発注情報!W258)=TRUE,"",IF(OR(発注情報!W258="",発注情報!W258=0),"",発注情報!W258))</f>
        <v/>
      </c>
      <c r="N39" s="159" t="str">
        <f>IF(ISERROR(発注情報!X258)=TRUE,"",IF(OR(発注情報!X258="",発注情報!X258=0),"",発注情報!X258))</f>
        <v/>
      </c>
      <c r="O39" s="159" t="str">
        <f>IF(ISERROR(発注情報!Y258)=TRUE,"",IF(OR(発注情報!Y258="",発注情報!Y258=0),"",発注情報!Y258))</f>
        <v/>
      </c>
      <c r="P39" s="159" t="str">
        <f>IF(ISERROR(発注情報!Z258)=TRUE,"",IF(OR(発注情報!Z258="",発注情報!Z258=0),"",発注情報!Z258))</f>
        <v/>
      </c>
      <c r="Q39" s="159" t="str">
        <f>IF(ISERROR(発注情報!AA258)=TRUE,"",IF(OR(発注情報!AA258="",発注情報!AA258=0),"",発注情報!AA258))</f>
        <v/>
      </c>
      <c r="R39" s="159" t="str">
        <f>IF(ISERROR(発注情報!AB258)=TRUE,"",IF(OR(発注情報!AB258="",発注情報!AB258=0),"",発注情報!AB258))</f>
        <v/>
      </c>
      <c r="S39" s="159" t="str">
        <f>IF(ISERROR(発注情報!AC258)=TRUE,"",IF(OR(発注情報!AC258="",発注情報!AC258=0),"",発注情報!AC258))</f>
        <v/>
      </c>
      <c r="T39" s="159" t="str">
        <f>IF(ISERROR(発注情報!AD258)=TRUE,"",IF(OR(発注情報!AD258="",発注情報!AD258=0),"",発注情報!AD258))</f>
        <v/>
      </c>
      <c r="U39" s="159" t="str">
        <f>IF(ISERROR(発注情報!AE258)=TRUE,"",IF(OR(発注情報!AE258="",発注情報!AE258=0),"",発注情報!AE258))</f>
        <v/>
      </c>
      <c r="V39" s="159" t="str">
        <f>IF(ISERROR(発注情報!AF258)=TRUE,"",IF(OR(発注情報!AF258="",発注情報!AF258=0),"",発注情報!AF258))</f>
        <v/>
      </c>
      <c r="W39" s="159" t="str">
        <f>IF(ISERROR(発注情報!AG258)=TRUE,"",IF(OR(発注情報!AG258="",発注情報!AG258=0),"",発注情報!AG258))</f>
        <v/>
      </c>
      <c r="X39" s="159" t="str">
        <f>IF(ISERROR(発注情報!AH258)=TRUE,"",IF(OR(発注情報!AH258="",発注情報!AH258=0),"",発注情報!AH258))</f>
        <v/>
      </c>
      <c r="Y39" s="159" t="str">
        <f>IF(ISERROR(発注情報!AI258)=TRUE,"",IF(OR(発注情報!AI258="",発注情報!AI258=0),"",発注情報!AI258))</f>
        <v/>
      </c>
      <c r="Z39" s="159" t="str">
        <f>IF(ISERROR(発注情報!AJ258)=TRUE,"",IF(OR(発注情報!AJ258="",発注情報!AJ258=0),"",発注情報!AJ258))</f>
        <v/>
      </c>
      <c r="AA39" s="159" t="str">
        <f>IF(ISERROR(発注情報!AK258)=TRUE,"",IF(OR(発注情報!AK258="",発注情報!AK258=0),"",発注情報!AK258))</f>
        <v/>
      </c>
      <c r="AB39" s="159" t="str">
        <f>IF(ISERROR(発注情報!AL258)=TRUE,"",IF(OR(発注情報!AL258="",発注情報!AL258=0),"",発注情報!AL258))</f>
        <v/>
      </c>
      <c r="AC39" s="159" t="str">
        <f>IF(ISERROR(発注情報!AM258)=TRUE,"",IF(OR(発注情報!AM258="",発注情報!AM258=0),"",発注情報!AM258))</f>
        <v/>
      </c>
      <c r="AD39" s="159" t="str">
        <f>IF(ISERROR(発注情報!AN258)=TRUE,"",IF(OR(発注情報!AN258="",発注情報!AN258=0),"",発注情報!AN258))</f>
        <v/>
      </c>
      <c r="AE39" s="159" t="str">
        <f>IF(ISERROR(発注情報!AO258)=TRUE,"",IF(OR(発注情報!AO258="",発注情報!AO258=0),"",発注情報!AO258))</f>
        <v/>
      </c>
      <c r="AF39" s="159" t="str">
        <f>IF(ISERROR(発注情報!AP258)=TRUE,"",IF(OR(発注情報!AP258="",発注情報!AP258=0),"",発注情報!AP258))</f>
        <v/>
      </c>
      <c r="AG39" s="159" t="str">
        <f>IF(ISERROR(発注情報!AQ258)=TRUE,"",IF(OR(発注情報!AQ258="",発注情報!AQ258=0),"",発注情報!AQ258))</f>
        <v/>
      </c>
      <c r="AH39" s="163" t="str">
        <f>IF(ISERROR(発注情報!AR258)=TRUE,"",IF(OR(発注情報!AR258="",発注情報!AR258=0),"",発注情報!AR258))</f>
        <v/>
      </c>
      <c r="AI39" s="158" t="str">
        <f>IF(ISERROR(発注情報!AS258)=TRUE,"",IF(OR(発注情報!AS258="",発注情報!AS258=0),"",発注情報!AS258))</f>
        <v/>
      </c>
    </row>
    <row r="40" spans="1:57" ht="18.75" customHeight="1" x14ac:dyDescent="0.15">
      <c r="A40" s="144" t="str">
        <f t="shared" si="2"/>
        <v/>
      </c>
      <c r="B40" s="150" t="str">
        <f>IF(ISERROR(発注情報!L259)=TRUE,"",IF(OR(発注情報!L259="",発注情報!L259=0),"",発注情報!L259))</f>
        <v/>
      </c>
      <c r="C40" s="146" t="str">
        <f>IF(ISERROR(発注情報!M259)=TRUE,"",IF(OR(発注情報!M259="",発注情報!M259=0),"",発注情報!M259))</f>
        <v/>
      </c>
      <c r="D40" s="146" t="str">
        <f>IF(C40="","",C40*発注情報!$D$2)</f>
        <v/>
      </c>
      <c r="E40" s="240" t="str">
        <f>IF(ISERROR(発注情報!O259)=TRUE,"",IF(OR(発注情報!O259="",発注情報!O259=0),"",発注情報!O259))</f>
        <v/>
      </c>
      <c r="F40" s="240" t="str">
        <f>IF(ISERROR(発注情報!P259)=TRUE,"",IF(OR(発注情報!P259="",発注情報!P259=0),"",発注情報!P259))</f>
        <v/>
      </c>
      <c r="G40" s="240" t="str">
        <f>IF(ISERROR(発注情報!Q259)=TRUE,"",IF(OR(発注情報!Q259="",発注情報!Q259=0),"",発注情報!Q259))</f>
        <v/>
      </c>
      <c r="H40" s="163" t="str">
        <f>IF(ISERROR(発注情報!R259)=TRUE,"",IF(OR(発注情報!R259="",発注情報!R259=0),"",発注情報!R259))</f>
        <v/>
      </c>
      <c r="I40" s="158" t="str">
        <f>IF(ISERROR(発注情報!S259)=TRUE,"",IF(OR(発注情報!S259="",発注情報!S259=0),"",発注情報!S259))</f>
        <v/>
      </c>
      <c r="J40" s="159" t="str">
        <f>IF(ISERROR(発注情報!T259)=TRUE,"",IF(OR(発注情報!T259="",発注情報!T259=0),"",発注情報!T259))</f>
        <v/>
      </c>
      <c r="K40" s="159" t="str">
        <f>IF(ISERROR(発注情報!U259)=TRUE,"",IF(OR(発注情報!U259="",発注情報!U259=0),"",発注情報!U259))</f>
        <v/>
      </c>
      <c r="L40" s="159" t="str">
        <f>IF(ISERROR(発注情報!V259)=TRUE,"",IF(OR(発注情報!V259="",発注情報!V259=0),"",発注情報!V259))</f>
        <v/>
      </c>
      <c r="M40" s="159" t="str">
        <f>IF(ISERROR(発注情報!W259)=TRUE,"",IF(OR(発注情報!W259="",発注情報!W259=0),"",発注情報!W259))</f>
        <v/>
      </c>
      <c r="N40" s="159" t="str">
        <f>IF(ISERROR(発注情報!X259)=TRUE,"",IF(OR(発注情報!X259="",発注情報!X259=0),"",発注情報!X259))</f>
        <v/>
      </c>
      <c r="O40" s="159" t="str">
        <f>IF(ISERROR(発注情報!Y259)=TRUE,"",IF(OR(発注情報!Y259="",発注情報!Y259=0),"",発注情報!Y259))</f>
        <v/>
      </c>
      <c r="P40" s="159" t="str">
        <f>IF(ISERROR(発注情報!Z259)=TRUE,"",IF(OR(発注情報!Z259="",発注情報!Z259=0),"",発注情報!Z259))</f>
        <v/>
      </c>
      <c r="Q40" s="159" t="str">
        <f>IF(ISERROR(発注情報!AA259)=TRUE,"",IF(OR(発注情報!AA259="",発注情報!AA259=0),"",発注情報!AA259))</f>
        <v/>
      </c>
      <c r="R40" s="159" t="str">
        <f>IF(ISERROR(発注情報!AB259)=TRUE,"",IF(OR(発注情報!AB259="",発注情報!AB259=0),"",発注情報!AB259))</f>
        <v/>
      </c>
      <c r="S40" s="159" t="str">
        <f>IF(ISERROR(発注情報!AC259)=TRUE,"",IF(OR(発注情報!AC259="",発注情報!AC259=0),"",発注情報!AC259))</f>
        <v/>
      </c>
      <c r="T40" s="159" t="str">
        <f>IF(ISERROR(発注情報!AD259)=TRUE,"",IF(OR(発注情報!AD259="",発注情報!AD259=0),"",発注情報!AD259))</f>
        <v/>
      </c>
      <c r="U40" s="159" t="str">
        <f>IF(ISERROR(発注情報!AE259)=TRUE,"",IF(OR(発注情報!AE259="",発注情報!AE259=0),"",発注情報!AE259))</f>
        <v/>
      </c>
      <c r="V40" s="159" t="str">
        <f>IF(ISERROR(発注情報!AF259)=TRUE,"",IF(OR(発注情報!AF259="",発注情報!AF259=0),"",発注情報!AF259))</f>
        <v/>
      </c>
      <c r="W40" s="159" t="str">
        <f>IF(ISERROR(発注情報!AG259)=TRUE,"",IF(OR(発注情報!AG259="",発注情報!AG259=0),"",発注情報!AG259))</f>
        <v/>
      </c>
      <c r="X40" s="159" t="str">
        <f>IF(ISERROR(発注情報!AH259)=TRUE,"",IF(OR(発注情報!AH259="",発注情報!AH259=0),"",発注情報!AH259))</f>
        <v/>
      </c>
      <c r="Y40" s="159" t="str">
        <f>IF(ISERROR(発注情報!AI259)=TRUE,"",IF(OR(発注情報!AI259="",発注情報!AI259=0),"",発注情報!AI259))</f>
        <v/>
      </c>
      <c r="Z40" s="159" t="str">
        <f>IF(ISERROR(発注情報!AJ259)=TRUE,"",IF(OR(発注情報!AJ259="",発注情報!AJ259=0),"",発注情報!AJ259))</f>
        <v/>
      </c>
      <c r="AA40" s="159" t="str">
        <f>IF(ISERROR(発注情報!AK259)=TRUE,"",IF(OR(発注情報!AK259="",発注情報!AK259=0),"",発注情報!AK259))</f>
        <v/>
      </c>
      <c r="AB40" s="159" t="str">
        <f>IF(ISERROR(発注情報!AL259)=TRUE,"",IF(OR(発注情報!AL259="",発注情報!AL259=0),"",発注情報!AL259))</f>
        <v/>
      </c>
      <c r="AC40" s="159" t="str">
        <f>IF(ISERROR(発注情報!AM259)=TRUE,"",IF(OR(発注情報!AM259="",発注情報!AM259=0),"",発注情報!AM259))</f>
        <v/>
      </c>
      <c r="AD40" s="159" t="str">
        <f>IF(ISERROR(発注情報!AN259)=TRUE,"",IF(OR(発注情報!AN259="",発注情報!AN259=0),"",発注情報!AN259))</f>
        <v/>
      </c>
      <c r="AE40" s="159" t="str">
        <f>IF(ISERROR(発注情報!AO259)=TRUE,"",IF(OR(発注情報!AO259="",発注情報!AO259=0),"",発注情報!AO259))</f>
        <v/>
      </c>
      <c r="AF40" s="159" t="str">
        <f>IF(ISERROR(発注情報!AP259)=TRUE,"",IF(OR(発注情報!AP259="",発注情報!AP259=0),"",発注情報!AP259))</f>
        <v/>
      </c>
      <c r="AG40" s="159" t="str">
        <f>IF(ISERROR(発注情報!AQ259)=TRUE,"",IF(OR(発注情報!AQ259="",発注情報!AQ259=0),"",発注情報!AQ259))</f>
        <v/>
      </c>
      <c r="AH40" s="163" t="str">
        <f>IF(ISERROR(発注情報!AR259)=TRUE,"",IF(OR(発注情報!AR259="",発注情報!AR259=0),"",発注情報!AR259))</f>
        <v/>
      </c>
      <c r="AI40" s="158" t="str">
        <f>IF(ISERROR(発注情報!AS259)=TRUE,"",IF(OR(発注情報!AS259="",発注情報!AS259=0),"",発注情報!AS259))</f>
        <v/>
      </c>
    </row>
    <row r="41" spans="1:57" ht="18.75" customHeight="1" x14ac:dyDescent="0.15">
      <c r="A41" s="144" t="str">
        <f t="shared" si="2"/>
        <v/>
      </c>
      <c r="B41" s="150" t="str">
        <f>IF(ISERROR(発注情報!L260)=TRUE,"",IF(OR(発注情報!L260="",発注情報!L260=0),"",発注情報!L260))</f>
        <v/>
      </c>
      <c r="C41" s="146" t="str">
        <f>IF(ISERROR(発注情報!M260)=TRUE,"",IF(OR(発注情報!M260="",発注情報!M260=0),"",発注情報!M260))</f>
        <v/>
      </c>
      <c r="D41" s="146" t="str">
        <f>IF(C41="","",C41*発注情報!$D$2)</f>
        <v/>
      </c>
      <c r="E41" s="240" t="str">
        <f>IF(ISERROR(発注情報!O260)=TRUE,"",IF(OR(発注情報!O260="",発注情報!O260=0),"",発注情報!O260))</f>
        <v/>
      </c>
      <c r="F41" s="240" t="str">
        <f>IF(ISERROR(発注情報!P260)=TRUE,"",IF(OR(発注情報!P260="",発注情報!P260=0),"",発注情報!P260))</f>
        <v/>
      </c>
      <c r="G41" s="240" t="str">
        <f>IF(ISERROR(発注情報!Q260)=TRUE,"",IF(OR(発注情報!Q260="",発注情報!Q260=0),"",発注情報!Q260))</f>
        <v/>
      </c>
      <c r="H41" s="163" t="str">
        <f>IF(ISERROR(発注情報!R260)=TRUE,"",IF(OR(発注情報!R260="",発注情報!R260=0),"",発注情報!R260))</f>
        <v/>
      </c>
      <c r="I41" s="158" t="str">
        <f>IF(ISERROR(発注情報!S260)=TRUE,"",IF(OR(発注情報!S260="",発注情報!S260=0),"",発注情報!S260))</f>
        <v/>
      </c>
      <c r="J41" s="159" t="str">
        <f>IF(ISERROR(発注情報!T260)=TRUE,"",IF(OR(発注情報!T260="",発注情報!T260=0),"",発注情報!T260))</f>
        <v/>
      </c>
      <c r="K41" s="159" t="str">
        <f>IF(ISERROR(発注情報!U260)=TRUE,"",IF(OR(発注情報!U260="",発注情報!U260=0),"",発注情報!U260))</f>
        <v/>
      </c>
      <c r="L41" s="159" t="str">
        <f>IF(ISERROR(発注情報!V260)=TRUE,"",IF(OR(発注情報!V260="",発注情報!V260=0),"",発注情報!V260))</f>
        <v/>
      </c>
      <c r="M41" s="159" t="str">
        <f>IF(ISERROR(発注情報!W260)=TRUE,"",IF(OR(発注情報!W260="",発注情報!W260=0),"",発注情報!W260))</f>
        <v/>
      </c>
      <c r="N41" s="159" t="str">
        <f>IF(ISERROR(発注情報!X260)=TRUE,"",IF(OR(発注情報!X260="",発注情報!X260=0),"",発注情報!X260))</f>
        <v/>
      </c>
      <c r="O41" s="159" t="str">
        <f>IF(ISERROR(発注情報!Y260)=TRUE,"",IF(OR(発注情報!Y260="",発注情報!Y260=0),"",発注情報!Y260))</f>
        <v/>
      </c>
      <c r="P41" s="159" t="str">
        <f>IF(ISERROR(発注情報!Z260)=TRUE,"",IF(OR(発注情報!Z260="",発注情報!Z260=0),"",発注情報!Z260))</f>
        <v/>
      </c>
      <c r="Q41" s="159" t="str">
        <f>IF(ISERROR(発注情報!AA260)=TRUE,"",IF(OR(発注情報!AA260="",発注情報!AA260=0),"",発注情報!AA260))</f>
        <v/>
      </c>
      <c r="R41" s="159" t="str">
        <f>IF(ISERROR(発注情報!AB260)=TRUE,"",IF(OR(発注情報!AB260="",発注情報!AB260=0),"",発注情報!AB260))</f>
        <v/>
      </c>
      <c r="S41" s="159" t="str">
        <f>IF(ISERROR(発注情報!AC260)=TRUE,"",IF(OR(発注情報!AC260="",発注情報!AC260=0),"",発注情報!AC260))</f>
        <v/>
      </c>
      <c r="T41" s="159" t="str">
        <f>IF(ISERROR(発注情報!AD260)=TRUE,"",IF(OR(発注情報!AD260="",発注情報!AD260=0),"",発注情報!AD260))</f>
        <v/>
      </c>
      <c r="U41" s="159" t="str">
        <f>IF(ISERROR(発注情報!AE260)=TRUE,"",IF(OR(発注情報!AE260="",発注情報!AE260=0),"",発注情報!AE260))</f>
        <v/>
      </c>
      <c r="V41" s="159" t="str">
        <f>IF(ISERROR(発注情報!AF260)=TRUE,"",IF(OR(発注情報!AF260="",発注情報!AF260=0),"",発注情報!AF260))</f>
        <v/>
      </c>
      <c r="W41" s="159" t="str">
        <f>IF(ISERROR(発注情報!AG260)=TRUE,"",IF(OR(発注情報!AG260="",発注情報!AG260=0),"",発注情報!AG260))</f>
        <v/>
      </c>
      <c r="X41" s="159" t="str">
        <f>IF(ISERROR(発注情報!AH260)=TRUE,"",IF(OR(発注情報!AH260="",発注情報!AH260=0),"",発注情報!AH260))</f>
        <v/>
      </c>
      <c r="Y41" s="159" t="str">
        <f>IF(ISERROR(発注情報!AI260)=TRUE,"",IF(OR(発注情報!AI260="",発注情報!AI260=0),"",発注情報!AI260))</f>
        <v/>
      </c>
      <c r="Z41" s="159" t="str">
        <f>IF(ISERROR(発注情報!AJ260)=TRUE,"",IF(OR(発注情報!AJ260="",発注情報!AJ260=0),"",発注情報!AJ260))</f>
        <v/>
      </c>
      <c r="AA41" s="159" t="str">
        <f>IF(ISERROR(発注情報!AK260)=TRUE,"",IF(OR(発注情報!AK260="",発注情報!AK260=0),"",発注情報!AK260))</f>
        <v/>
      </c>
      <c r="AB41" s="159" t="str">
        <f>IF(ISERROR(発注情報!AL260)=TRUE,"",IF(OR(発注情報!AL260="",発注情報!AL260=0),"",発注情報!AL260))</f>
        <v/>
      </c>
      <c r="AC41" s="159" t="str">
        <f>IF(ISERROR(発注情報!AM260)=TRUE,"",IF(OR(発注情報!AM260="",発注情報!AM260=0),"",発注情報!AM260))</f>
        <v/>
      </c>
      <c r="AD41" s="159" t="str">
        <f>IF(ISERROR(発注情報!AN260)=TRUE,"",IF(OR(発注情報!AN260="",発注情報!AN260=0),"",発注情報!AN260))</f>
        <v/>
      </c>
      <c r="AE41" s="159" t="str">
        <f>IF(ISERROR(発注情報!AO260)=TRUE,"",IF(OR(発注情報!AO260="",発注情報!AO260=0),"",発注情報!AO260))</f>
        <v/>
      </c>
      <c r="AF41" s="159" t="str">
        <f>IF(ISERROR(発注情報!AP260)=TRUE,"",IF(OR(発注情報!AP260="",発注情報!AP260=0),"",発注情報!AP260))</f>
        <v/>
      </c>
      <c r="AG41" s="159" t="str">
        <f>IF(ISERROR(発注情報!AQ260)=TRUE,"",IF(OR(発注情報!AQ260="",発注情報!AQ260=0),"",発注情報!AQ260))</f>
        <v/>
      </c>
      <c r="AH41" s="163" t="str">
        <f>IF(ISERROR(発注情報!AR260)=TRUE,"",IF(OR(発注情報!AR260="",発注情報!AR260=0),"",発注情報!AR260))</f>
        <v/>
      </c>
      <c r="AI41" s="158" t="str">
        <f>IF(ISERROR(発注情報!AS260)=TRUE,"",IF(OR(発注情報!AS260="",発注情報!AS260=0),"",発注情報!AS260))</f>
        <v/>
      </c>
    </row>
    <row r="42" spans="1:57" ht="18.75" customHeight="1" x14ac:dyDescent="0.15">
      <c r="A42" s="144" t="str">
        <f t="shared" si="2"/>
        <v/>
      </c>
      <c r="B42" s="150" t="str">
        <f>IF(ISERROR(発注情報!L261)=TRUE,"",IF(OR(発注情報!L261="",発注情報!L261=0),"",発注情報!L261))</f>
        <v/>
      </c>
      <c r="C42" s="146" t="str">
        <f>IF(ISERROR(発注情報!M261)=TRUE,"",IF(OR(発注情報!M261="",発注情報!M261=0),"",発注情報!M261))</f>
        <v/>
      </c>
      <c r="D42" s="146" t="str">
        <f>IF(C42="","",C42*発注情報!$D$2)</f>
        <v/>
      </c>
      <c r="E42" s="240" t="str">
        <f>IF(ISERROR(発注情報!O261)=TRUE,"",IF(OR(発注情報!O261="",発注情報!O261=0),"",発注情報!O261))</f>
        <v/>
      </c>
      <c r="F42" s="240" t="str">
        <f>IF(ISERROR(発注情報!P261)=TRUE,"",IF(OR(発注情報!P261="",発注情報!P261=0),"",発注情報!P261))</f>
        <v/>
      </c>
      <c r="G42" s="240" t="str">
        <f>IF(ISERROR(発注情報!Q261)=TRUE,"",IF(OR(発注情報!Q261="",発注情報!Q261=0),"",発注情報!Q261))</f>
        <v/>
      </c>
      <c r="H42" s="163" t="str">
        <f>IF(ISERROR(発注情報!R261)=TRUE,"",IF(OR(発注情報!R261="",発注情報!R261=0),"",発注情報!R261))</f>
        <v/>
      </c>
      <c r="I42" s="158" t="str">
        <f>IF(ISERROR(発注情報!S261)=TRUE,"",IF(OR(発注情報!S261="",発注情報!S261=0),"",発注情報!S261))</f>
        <v/>
      </c>
      <c r="J42" s="159" t="str">
        <f>IF(ISERROR(発注情報!T261)=TRUE,"",IF(OR(発注情報!T261="",発注情報!T261=0),"",発注情報!T261))</f>
        <v/>
      </c>
      <c r="K42" s="159" t="str">
        <f>IF(ISERROR(発注情報!U261)=TRUE,"",IF(OR(発注情報!U261="",発注情報!U261=0),"",発注情報!U261))</f>
        <v/>
      </c>
      <c r="L42" s="159" t="str">
        <f>IF(ISERROR(発注情報!V261)=TRUE,"",IF(OR(発注情報!V261="",発注情報!V261=0),"",発注情報!V261))</f>
        <v/>
      </c>
      <c r="M42" s="159" t="str">
        <f>IF(ISERROR(発注情報!W261)=TRUE,"",IF(OR(発注情報!W261="",発注情報!W261=0),"",発注情報!W261))</f>
        <v/>
      </c>
      <c r="N42" s="159" t="str">
        <f>IF(ISERROR(発注情報!X261)=TRUE,"",IF(OR(発注情報!X261="",発注情報!X261=0),"",発注情報!X261))</f>
        <v/>
      </c>
      <c r="O42" s="159" t="str">
        <f>IF(ISERROR(発注情報!Y261)=TRUE,"",IF(OR(発注情報!Y261="",発注情報!Y261=0),"",発注情報!Y261))</f>
        <v/>
      </c>
      <c r="P42" s="159" t="str">
        <f>IF(ISERROR(発注情報!Z261)=TRUE,"",IF(OR(発注情報!Z261="",発注情報!Z261=0),"",発注情報!Z261))</f>
        <v/>
      </c>
      <c r="Q42" s="159" t="str">
        <f>IF(ISERROR(発注情報!AA261)=TRUE,"",IF(OR(発注情報!AA261="",発注情報!AA261=0),"",発注情報!AA261))</f>
        <v/>
      </c>
      <c r="R42" s="159" t="str">
        <f>IF(ISERROR(発注情報!AB261)=TRUE,"",IF(OR(発注情報!AB261="",発注情報!AB261=0),"",発注情報!AB261))</f>
        <v/>
      </c>
      <c r="S42" s="159" t="str">
        <f>IF(ISERROR(発注情報!AC261)=TRUE,"",IF(OR(発注情報!AC261="",発注情報!AC261=0),"",発注情報!AC261))</f>
        <v/>
      </c>
      <c r="T42" s="159" t="str">
        <f>IF(ISERROR(発注情報!AD261)=TRUE,"",IF(OR(発注情報!AD261="",発注情報!AD261=0),"",発注情報!AD261))</f>
        <v/>
      </c>
      <c r="U42" s="159" t="str">
        <f>IF(ISERROR(発注情報!AE261)=TRUE,"",IF(OR(発注情報!AE261="",発注情報!AE261=0),"",発注情報!AE261))</f>
        <v/>
      </c>
      <c r="V42" s="159" t="str">
        <f>IF(ISERROR(発注情報!AF261)=TRUE,"",IF(OR(発注情報!AF261="",発注情報!AF261=0),"",発注情報!AF261))</f>
        <v/>
      </c>
      <c r="W42" s="159" t="str">
        <f>IF(ISERROR(発注情報!AG261)=TRUE,"",IF(OR(発注情報!AG261="",発注情報!AG261=0),"",発注情報!AG261))</f>
        <v/>
      </c>
      <c r="X42" s="159" t="str">
        <f>IF(ISERROR(発注情報!AH261)=TRUE,"",IF(OR(発注情報!AH261="",発注情報!AH261=0),"",発注情報!AH261))</f>
        <v/>
      </c>
      <c r="Y42" s="159" t="str">
        <f>IF(ISERROR(発注情報!AI261)=TRUE,"",IF(OR(発注情報!AI261="",発注情報!AI261=0),"",発注情報!AI261))</f>
        <v/>
      </c>
      <c r="Z42" s="159" t="str">
        <f>IF(ISERROR(発注情報!AJ261)=TRUE,"",IF(OR(発注情報!AJ261="",発注情報!AJ261=0),"",発注情報!AJ261))</f>
        <v/>
      </c>
      <c r="AA42" s="159" t="str">
        <f>IF(ISERROR(発注情報!AK261)=TRUE,"",IF(OR(発注情報!AK261="",発注情報!AK261=0),"",発注情報!AK261))</f>
        <v/>
      </c>
      <c r="AB42" s="159" t="str">
        <f>IF(ISERROR(発注情報!AL261)=TRUE,"",IF(OR(発注情報!AL261="",発注情報!AL261=0),"",発注情報!AL261))</f>
        <v/>
      </c>
      <c r="AC42" s="159" t="str">
        <f>IF(ISERROR(発注情報!AM261)=TRUE,"",IF(OR(発注情報!AM261="",発注情報!AM261=0),"",発注情報!AM261))</f>
        <v/>
      </c>
      <c r="AD42" s="159" t="str">
        <f>IF(ISERROR(発注情報!AN261)=TRUE,"",IF(OR(発注情報!AN261="",発注情報!AN261=0),"",発注情報!AN261))</f>
        <v/>
      </c>
      <c r="AE42" s="159" t="str">
        <f>IF(ISERROR(発注情報!AO261)=TRUE,"",IF(OR(発注情報!AO261="",発注情報!AO261=0),"",発注情報!AO261))</f>
        <v/>
      </c>
      <c r="AF42" s="159" t="str">
        <f>IF(ISERROR(発注情報!AP261)=TRUE,"",IF(OR(発注情報!AP261="",発注情報!AP261=0),"",発注情報!AP261))</f>
        <v/>
      </c>
      <c r="AG42" s="159" t="str">
        <f>IF(ISERROR(発注情報!AQ261)=TRUE,"",IF(OR(発注情報!AQ261="",発注情報!AQ261=0),"",発注情報!AQ261))</f>
        <v/>
      </c>
      <c r="AH42" s="163" t="str">
        <f>IF(ISERROR(発注情報!AR261)=TRUE,"",IF(OR(発注情報!AR261="",発注情報!AR261=0),"",発注情報!AR261))</f>
        <v/>
      </c>
      <c r="AI42" s="158" t="str">
        <f>IF(ISERROR(発注情報!AS261)=TRUE,"",IF(OR(発注情報!AS261="",発注情報!AS261=0),"",発注情報!AS261))</f>
        <v/>
      </c>
    </row>
    <row r="43" spans="1:57" ht="18.75" customHeight="1" x14ac:dyDescent="0.15">
      <c r="A43" s="144" t="str">
        <f t="shared" si="2"/>
        <v/>
      </c>
      <c r="B43" s="150" t="str">
        <f>IF(ISERROR(発注情報!L262)=TRUE,"",IF(OR(発注情報!L262="",発注情報!L262=0),"",発注情報!L262))</f>
        <v/>
      </c>
      <c r="C43" s="146" t="str">
        <f>IF(ISERROR(発注情報!M262)=TRUE,"",IF(OR(発注情報!M262="",発注情報!M262=0),"",発注情報!M262))</f>
        <v/>
      </c>
      <c r="D43" s="146" t="str">
        <f>IF(C43="","",C43*発注情報!$D$2)</f>
        <v/>
      </c>
      <c r="E43" s="240" t="str">
        <f>IF(ISERROR(発注情報!O262)=TRUE,"",IF(OR(発注情報!O262="",発注情報!O262=0),"",発注情報!O262))</f>
        <v/>
      </c>
      <c r="F43" s="240" t="str">
        <f>IF(ISERROR(発注情報!P262)=TRUE,"",IF(OR(発注情報!P262="",発注情報!P262=0),"",発注情報!P262))</f>
        <v/>
      </c>
      <c r="G43" s="240" t="str">
        <f>IF(ISERROR(発注情報!Q262)=TRUE,"",IF(OR(発注情報!Q262="",発注情報!Q262=0),"",発注情報!Q262))</f>
        <v/>
      </c>
      <c r="H43" s="163" t="str">
        <f>IF(ISERROR(発注情報!R262)=TRUE,"",IF(OR(発注情報!R262="",発注情報!R262=0),"",発注情報!R262))</f>
        <v/>
      </c>
      <c r="I43" s="158" t="str">
        <f>IF(ISERROR(発注情報!S262)=TRUE,"",IF(OR(発注情報!S262="",発注情報!S262=0),"",発注情報!S262))</f>
        <v/>
      </c>
      <c r="J43" s="159" t="str">
        <f>IF(ISERROR(発注情報!T262)=TRUE,"",IF(OR(発注情報!T262="",発注情報!T262=0),"",発注情報!T262))</f>
        <v/>
      </c>
      <c r="K43" s="159" t="str">
        <f>IF(ISERROR(発注情報!U262)=TRUE,"",IF(OR(発注情報!U262="",発注情報!U262=0),"",発注情報!U262))</f>
        <v/>
      </c>
      <c r="L43" s="159" t="str">
        <f>IF(ISERROR(発注情報!V262)=TRUE,"",IF(OR(発注情報!V262="",発注情報!V262=0),"",発注情報!V262))</f>
        <v/>
      </c>
      <c r="M43" s="159" t="str">
        <f>IF(ISERROR(発注情報!W262)=TRUE,"",IF(OR(発注情報!W262="",発注情報!W262=0),"",発注情報!W262))</f>
        <v/>
      </c>
      <c r="N43" s="159" t="str">
        <f>IF(ISERROR(発注情報!X262)=TRUE,"",IF(OR(発注情報!X262="",発注情報!X262=0),"",発注情報!X262))</f>
        <v/>
      </c>
      <c r="O43" s="159" t="str">
        <f>IF(ISERROR(発注情報!Y262)=TRUE,"",IF(OR(発注情報!Y262="",発注情報!Y262=0),"",発注情報!Y262))</f>
        <v/>
      </c>
      <c r="P43" s="159" t="str">
        <f>IF(ISERROR(発注情報!Z262)=TRUE,"",IF(OR(発注情報!Z262="",発注情報!Z262=0),"",発注情報!Z262))</f>
        <v/>
      </c>
      <c r="Q43" s="159" t="str">
        <f>IF(ISERROR(発注情報!AA262)=TRUE,"",IF(OR(発注情報!AA262="",発注情報!AA262=0),"",発注情報!AA262))</f>
        <v/>
      </c>
      <c r="R43" s="159" t="str">
        <f>IF(ISERROR(発注情報!AB262)=TRUE,"",IF(OR(発注情報!AB262="",発注情報!AB262=0),"",発注情報!AB262))</f>
        <v/>
      </c>
      <c r="S43" s="159" t="str">
        <f>IF(ISERROR(発注情報!AC262)=TRUE,"",IF(OR(発注情報!AC262="",発注情報!AC262=0),"",発注情報!AC262))</f>
        <v/>
      </c>
      <c r="T43" s="159" t="str">
        <f>IF(ISERROR(発注情報!AD262)=TRUE,"",IF(OR(発注情報!AD262="",発注情報!AD262=0),"",発注情報!AD262))</f>
        <v/>
      </c>
      <c r="U43" s="159" t="str">
        <f>IF(ISERROR(発注情報!AE262)=TRUE,"",IF(OR(発注情報!AE262="",発注情報!AE262=0),"",発注情報!AE262))</f>
        <v/>
      </c>
      <c r="V43" s="159" t="str">
        <f>IF(ISERROR(発注情報!AF262)=TRUE,"",IF(OR(発注情報!AF262="",発注情報!AF262=0),"",発注情報!AF262))</f>
        <v/>
      </c>
      <c r="W43" s="159" t="str">
        <f>IF(ISERROR(発注情報!AG262)=TRUE,"",IF(OR(発注情報!AG262="",発注情報!AG262=0),"",発注情報!AG262))</f>
        <v/>
      </c>
      <c r="X43" s="159" t="str">
        <f>IF(ISERROR(発注情報!AH262)=TRUE,"",IF(OR(発注情報!AH262="",発注情報!AH262=0),"",発注情報!AH262))</f>
        <v/>
      </c>
      <c r="Y43" s="159" t="str">
        <f>IF(ISERROR(発注情報!AI262)=TRUE,"",IF(OR(発注情報!AI262="",発注情報!AI262=0),"",発注情報!AI262))</f>
        <v/>
      </c>
      <c r="Z43" s="159" t="str">
        <f>IF(ISERROR(発注情報!AJ262)=TRUE,"",IF(OR(発注情報!AJ262="",発注情報!AJ262=0),"",発注情報!AJ262))</f>
        <v/>
      </c>
      <c r="AA43" s="159" t="str">
        <f>IF(ISERROR(発注情報!AK262)=TRUE,"",IF(OR(発注情報!AK262="",発注情報!AK262=0),"",発注情報!AK262))</f>
        <v/>
      </c>
      <c r="AB43" s="159" t="str">
        <f>IF(ISERROR(発注情報!AL262)=TRUE,"",IF(OR(発注情報!AL262="",発注情報!AL262=0),"",発注情報!AL262))</f>
        <v/>
      </c>
      <c r="AC43" s="159" t="str">
        <f>IF(ISERROR(発注情報!AM262)=TRUE,"",IF(OR(発注情報!AM262="",発注情報!AM262=0),"",発注情報!AM262))</f>
        <v/>
      </c>
      <c r="AD43" s="159" t="str">
        <f>IF(ISERROR(発注情報!AN262)=TRUE,"",IF(OR(発注情報!AN262="",発注情報!AN262=0),"",発注情報!AN262))</f>
        <v/>
      </c>
      <c r="AE43" s="159" t="str">
        <f>IF(ISERROR(発注情報!AO262)=TRUE,"",IF(OR(発注情報!AO262="",発注情報!AO262=0),"",発注情報!AO262))</f>
        <v/>
      </c>
      <c r="AF43" s="159" t="str">
        <f>IF(ISERROR(発注情報!AP262)=TRUE,"",IF(OR(発注情報!AP262="",発注情報!AP262=0),"",発注情報!AP262))</f>
        <v/>
      </c>
      <c r="AG43" s="159" t="str">
        <f>IF(ISERROR(発注情報!AQ262)=TRUE,"",IF(OR(発注情報!AQ262="",発注情報!AQ262=0),"",発注情報!AQ262))</f>
        <v/>
      </c>
      <c r="AH43" s="163" t="str">
        <f>IF(ISERROR(発注情報!AR262)=TRUE,"",IF(OR(発注情報!AR262="",発注情報!AR262=0),"",発注情報!AR262))</f>
        <v/>
      </c>
      <c r="AI43" s="158" t="str">
        <f>IF(ISERROR(発注情報!AS262)=TRUE,"",IF(OR(発注情報!AS262="",発注情報!AS262=0),"",発注情報!AS262))</f>
        <v/>
      </c>
    </row>
    <row r="44" spans="1:57" ht="18.75" customHeight="1" x14ac:dyDescent="0.15">
      <c r="A44" s="144" t="str">
        <f t="shared" si="2"/>
        <v/>
      </c>
      <c r="B44" s="150" t="str">
        <f>IF(ISERROR(発注情報!L263)=TRUE,"",IF(OR(発注情報!L263="",発注情報!L263=0),"",発注情報!L263))</f>
        <v/>
      </c>
      <c r="C44" s="146" t="str">
        <f>IF(ISERROR(発注情報!M263)=TRUE,"",IF(OR(発注情報!M263="",発注情報!M263=0),"",発注情報!M263))</f>
        <v/>
      </c>
      <c r="D44" s="146" t="str">
        <f>IF(C44="","",C44*発注情報!$D$2)</f>
        <v/>
      </c>
      <c r="E44" s="240" t="str">
        <f>IF(ISERROR(発注情報!O263)=TRUE,"",IF(OR(発注情報!O263="",発注情報!O263=0),"",発注情報!O263))</f>
        <v/>
      </c>
      <c r="F44" s="240" t="str">
        <f>IF(ISERROR(発注情報!P263)=TRUE,"",IF(OR(発注情報!P263="",発注情報!P263=0),"",発注情報!P263))</f>
        <v/>
      </c>
      <c r="G44" s="240" t="str">
        <f>IF(ISERROR(発注情報!Q263)=TRUE,"",IF(OR(発注情報!Q263="",発注情報!Q263=0),"",発注情報!Q263))</f>
        <v/>
      </c>
      <c r="H44" s="163" t="str">
        <f>IF(ISERROR(発注情報!R263)=TRUE,"",IF(OR(発注情報!R263="",発注情報!R263=0),"",発注情報!R263))</f>
        <v/>
      </c>
      <c r="I44" s="158" t="str">
        <f>IF(ISERROR(発注情報!S263)=TRUE,"",IF(OR(発注情報!S263="",発注情報!S263=0),"",発注情報!S263))</f>
        <v/>
      </c>
      <c r="J44" s="159" t="str">
        <f>IF(ISERROR(発注情報!T263)=TRUE,"",IF(OR(発注情報!T263="",発注情報!T263=0),"",発注情報!T263))</f>
        <v/>
      </c>
      <c r="K44" s="159" t="str">
        <f>IF(ISERROR(発注情報!U263)=TRUE,"",IF(OR(発注情報!U263="",発注情報!U263=0),"",発注情報!U263))</f>
        <v/>
      </c>
      <c r="L44" s="159" t="str">
        <f>IF(ISERROR(発注情報!V263)=TRUE,"",IF(OR(発注情報!V263="",発注情報!V263=0),"",発注情報!V263))</f>
        <v/>
      </c>
      <c r="M44" s="159" t="str">
        <f>IF(ISERROR(発注情報!W263)=TRUE,"",IF(OR(発注情報!W263="",発注情報!W263=0),"",発注情報!W263))</f>
        <v/>
      </c>
      <c r="N44" s="159" t="str">
        <f>IF(ISERROR(発注情報!X263)=TRUE,"",IF(OR(発注情報!X263="",発注情報!X263=0),"",発注情報!X263))</f>
        <v/>
      </c>
      <c r="O44" s="159" t="str">
        <f>IF(ISERROR(発注情報!Y263)=TRUE,"",IF(OR(発注情報!Y263="",発注情報!Y263=0),"",発注情報!Y263))</f>
        <v/>
      </c>
      <c r="P44" s="159" t="str">
        <f>IF(ISERROR(発注情報!Z263)=TRUE,"",IF(OR(発注情報!Z263="",発注情報!Z263=0),"",発注情報!Z263))</f>
        <v/>
      </c>
      <c r="Q44" s="159" t="str">
        <f>IF(ISERROR(発注情報!AA263)=TRUE,"",IF(OR(発注情報!AA263="",発注情報!AA263=0),"",発注情報!AA263))</f>
        <v/>
      </c>
      <c r="R44" s="159" t="str">
        <f>IF(ISERROR(発注情報!AB263)=TRUE,"",IF(OR(発注情報!AB263="",発注情報!AB263=0),"",発注情報!AB263))</f>
        <v/>
      </c>
      <c r="S44" s="159" t="str">
        <f>IF(ISERROR(発注情報!AC263)=TRUE,"",IF(OR(発注情報!AC263="",発注情報!AC263=0),"",発注情報!AC263))</f>
        <v/>
      </c>
      <c r="T44" s="159" t="str">
        <f>IF(ISERROR(発注情報!AD263)=TRUE,"",IF(OR(発注情報!AD263="",発注情報!AD263=0),"",発注情報!AD263))</f>
        <v/>
      </c>
      <c r="U44" s="159" t="str">
        <f>IF(ISERROR(発注情報!AE263)=TRUE,"",IF(OR(発注情報!AE263="",発注情報!AE263=0),"",発注情報!AE263))</f>
        <v/>
      </c>
      <c r="V44" s="159" t="str">
        <f>IF(ISERROR(発注情報!AF263)=TRUE,"",IF(OR(発注情報!AF263="",発注情報!AF263=0),"",発注情報!AF263))</f>
        <v/>
      </c>
      <c r="W44" s="159" t="str">
        <f>IF(ISERROR(発注情報!AG263)=TRUE,"",IF(OR(発注情報!AG263="",発注情報!AG263=0),"",発注情報!AG263))</f>
        <v/>
      </c>
      <c r="X44" s="159" t="str">
        <f>IF(ISERROR(発注情報!AH263)=TRUE,"",IF(OR(発注情報!AH263="",発注情報!AH263=0),"",発注情報!AH263))</f>
        <v/>
      </c>
      <c r="Y44" s="159" t="str">
        <f>IF(ISERROR(発注情報!AI263)=TRUE,"",IF(OR(発注情報!AI263="",発注情報!AI263=0),"",発注情報!AI263))</f>
        <v/>
      </c>
      <c r="Z44" s="159" t="str">
        <f>IF(ISERROR(発注情報!AJ263)=TRUE,"",IF(OR(発注情報!AJ263="",発注情報!AJ263=0),"",発注情報!AJ263))</f>
        <v/>
      </c>
      <c r="AA44" s="159" t="str">
        <f>IF(ISERROR(発注情報!AK263)=TRUE,"",IF(OR(発注情報!AK263="",発注情報!AK263=0),"",発注情報!AK263))</f>
        <v/>
      </c>
      <c r="AB44" s="159" t="str">
        <f>IF(ISERROR(発注情報!AL263)=TRUE,"",IF(OR(発注情報!AL263="",発注情報!AL263=0),"",発注情報!AL263))</f>
        <v/>
      </c>
      <c r="AC44" s="159" t="str">
        <f>IF(ISERROR(発注情報!AM263)=TRUE,"",IF(OR(発注情報!AM263="",発注情報!AM263=0),"",発注情報!AM263))</f>
        <v/>
      </c>
      <c r="AD44" s="159" t="str">
        <f>IF(ISERROR(発注情報!AN263)=TRUE,"",IF(OR(発注情報!AN263="",発注情報!AN263=0),"",発注情報!AN263))</f>
        <v/>
      </c>
      <c r="AE44" s="159" t="str">
        <f>IF(ISERROR(発注情報!AO263)=TRUE,"",IF(OR(発注情報!AO263="",発注情報!AO263=0),"",発注情報!AO263))</f>
        <v/>
      </c>
      <c r="AF44" s="159" t="str">
        <f>IF(ISERROR(発注情報!AP263)=TRUE,"",IF(OR(発注情報!AP263="",発注情報!AP263=0),"",発注情報!AP263))</f>
        <v/>
      </c>
      <c r="AG44" s="159" t="str">
        <f>IF(ISERROR(発注情報!AQ263)=TRUE,"",IF(OR(発注情報!AQ263="",発注情報!AQ263=0),"",発注情報!AQ263))</f>
        <v/>
      </c>
      <c r="AH44" s="163" t="str">
        <f>IF(ISERROR(発注情報!AR263)=TRUE,"",IF(OR(発注情報!AR263="",発注情報!AR263=0),"",発注情報!AR263))</f>
        <v/>
      </c>
      <c r="AI44" s="158" t="str">
        <f>IF(ISERROR(発注情報!AS263)=TRUE,"",IF(OR(発注情報!AS263="",発注情報!AS263=0),"",発注情報!AS263))</f>
        <v/>
      </c>
    </row>
    <row r="45" spans="1:57" ht="18.75" customHeight="1" x14ac:dyDescent="0.15">
      <c r="A45" s="144" t="str">
        <f t="shared" si="2"/>
        <v/>
      </c>
      <c r="B45" s="150" t="str">
        <f>IF(ISERROR(発注情報!L264)=TRUE,"",IF(OR(発注情報!L264="",発注情報!L264=0),"",発注情報!L264))</f>
        <v/>
      </c>
      <c r="C45" s="146" t="str">
        <f>IF(ISERROR(発注情報!M264)=TRUE,"",IF(OR(発注情報!M264="",発注情報!M264=0),"",発注情報!M264))</f>
        <v/>
      </c>
      <c r="D45" s="146" t="str">
        <f>IF(C45="","",C45*発注情報!$D$2)</f>
        <v/>
      </c>
      <c r="E45" s="240" t="str">
        <f>IF(ISERROR(発注情報!O264)=TRUE,"",IF(OR(発注情報!O264="",発注情報!O264=0),"",発注情報!O264))</f>
        <v/>
      </c>
      <c r="F45" s="240" t="str">
        <f>IF(ISERROR(発注情報!P264)=TRUE,"",IF(OR(発注情報!P264="",発注情報!P264=0),"",発注情報!P264))</f>
        <v/>
      </c>
      <c r="G45" s="240" t="str">
        <f>IF(ISERROR(発注情報!Q264)=TRUE,"",IF(OR(発注情報!Q264="",発注情報!Q264=0),"",発注情報!Q264))</f>
        <v/>
      </c>
      <c r="H45" s="163" t="str">
        <f>IF(ISERROR(発注情報!R264)=TRUE,"",IF(OR(発注情報!R264="",発注情報!R264=0),"",発注情報!R264))</f>
        <v/>
      </c>
      <c r="I45" s="158" t="str">
        <f>IF(ISERROR(発注情報!S264)=TRUE,"",IF(OR(発注情報!S264="",発注情報!S264=0),"",発注情報!S264))</f>
        <v/>
      </c>
      <c r="J45" s="159" t="str">
        <f>IF(ISERROR(発注情報!T264)=TRUE,"",IF(OR(発注情報!T264="",発注情報!T264=0),"",発注情報!T264))</f>
        <v/>
      </c>
      <c r="K45" s="159" t="str">
        <f>IF(ISERROR(発注情報!U264)=TRUE,"",IF(OR(発注情報!U264="",発注情報!U264=0),"",発注情報!U264))</f>
        <v/>
      </c>
      <c r="L45" s="159" t="str">
        <f>IF(ISERROR(発注情報!V264)=TRUE,"",IF(OR(発注情報!V264="",発注情報!V264=0),"",発注情報!V264))</f>
        <v/>
      </c>
      <c r="M45" s="159" t="str">
        <f>IF(ISERROR(発注情報!W264)=TRUE,"",IF(OR(発注情報!W264="",発注情報!W264=0),"",発注情報!W264))</f>
        <v/>
      </c>
      <c r="N45" s="159" t="str">
        <f>IF(ISERROR(発注情報!X264)=TRUE,"",IF(OR(発注情報!X264="",発注情報!X264=0),"",発注情報!X264))</f>
        <v/>
      </c>
      <c r="O45" s="159" t="str">
        <f>IF(ISERROR(発注情報!Y264)=TRUE,"",IF(OR(発注情報!Y264="",発注情報!Y264=0),"",発注情報!Y264))</f>
        <v/>
      </c>
      <c r="P45" s="159" t="str">
        <f>IF(ISERROR(発注情報!Z264)=TRUE,"",IF(OR(発注情報!Z264="",発注情報!Z264=0),"",発注情報!Z264))</f>
        <v/>
      </c>
      <c r="Q45" s="159" t="str">
        <f>IF(ISERROR(発注情報!AA264)=TRUE,"",IF(OR(発注情報!AA264="",発注情報!AA264=0),"",発注情報!AA264))</f>
        <v/>
      </c>
      <c r="R45" s="159" t="str">
        <f>IF(ISERROR(発注情報!AB264)=TRUE,"",IF(OR(発注情報!AB264="",発注情報!AB264=0),"",発注情報!AB264))</f>
        <v/>
      </c>
      <c r="S45" s="159" t="str">
        <f>IF(ISERROR(発注情報!AC264)=TRUE,"",IF(OR(発注情報!AC264="",発注情報!AC264=0),"",発注情報!AC264))</f>
        <v/>
      </c>
      <c r="T45" s="159" t="str">
        <f>IF(ISERROR(発注情報!AD264)=TRUE,"",IF(OR(発注情報!AD264="",発注情報!AD264=0),"",発注情報!AD264))</f>
        <v/>
      </c>
      <c r="U45" s="159" t="str">
        <f>IF(ISERROR(発注情報!AE264)=TRUE,"",IF(OR(発注情報!AE264="",発注情報!AE264=0),"",発注情報!AE264))</f>
        <v/>
      </c>
      <c r="V45" s="159" t="str">
        <f>IF(ISERROR(発注情報!AF264)=TRUE,"",IF(OR(発注情報!AF264="",発注情報!AF264=0),"",発注情報!AF264))</f>
        <v/>
      </c>
      <c r="W45" s="159" t="str">
        <f>IF(ISERROR(発注情報!AG264)=TRUE,"",IF(OR(発注情報!AG264="",発注情報!AG264=0),"",発注情報!AG264))</f>
        <v/>
      </c>
      <c r="X45" s="159" t="str">
        <f>IF(ISERROR(発注情報!AH264)=TRUE,"",IF(OR(発注情報!AH264="",発注情報!AH264=0),"",発注情報!AH264))</f>
        <v/>
      </c>
      <c r="Y45" s="159" t="str">
        <f>IF(ISERROR(発注情報!AI264)=TRUE,"",IF(OR(発注情報!AI264="",発注情報!AI264=0),"",発注情報!AI264))</f>
        <v/>
      </c>
      <c r="Z45" s="159" t="str">
        <f>IF(ISERROR(発注情報!AJ264)=TRUE,"",IF(OR(発注情報!AJ264="",発注情報!AJ264=0),"",発注情報!AJ264))</f>
        <v/>
      </c>
      <c r="AA45" s="159" t="str">
        <f>IF(ISERROR(発注情報!AK264)=TRUE,"",IF(OR(発注情報!AK264="",発注情報!AK264=0),"",発注情報!AK264))</f>
        <v/>
      </c>
      <c r="AB45" s="159" t="str">
        <f>IF(ISERROR(発注情報!AL264)=TRUE,"",IF(OR(発注情報!AL264="",発注情報!AL264=0),"",発注情報!AL264))</f>
        <v/>
      </c>
      <c r="AC45" s="159" t="str">
        <f>IF(ISERROR(発注情報!AM264)=TRUE,"",IF(OR(発注情報!AM264="",発注情報!AM264=0),"",発注情報!AM264))</f>
        <v/>
      </c>
      <c r="AD45" s="159" t="str">
        <f>IF(ISERROR(発注情報!AN264)=TRUE,"",IF(OR(発注情報!AN264="",発注情報!AN264=0),"",発注情報!AN264))</f>
        <v/>
      </c>
      <c r="AE45" s="159" t="str">
        <f>IF(ISERROR(発注情報!AO264)=TRUE,"",IF(OR(発注情報!AO264="",発注情報!AO264=0),"",発注情報!AO264))</f>
        <v/>
      </c>
      <c r="AF45" s="159" t="str">
        <f>IF(ISERROR(発注情報!AP264)=TRUE,"",IF(OR(発注情報!AP264="",発注情報!AP264=0),"",発注情報!AP264))</f>
        <v/>
      </c>
      <c r="AG45" s="159" t="str">
        <f>IF(ISERROR(発注情報!AQ264)=TRUE,"",IF(OR(発注情報!AQ264="",発注情報!AQ264=0),"",発注情報!AQ264))</f>
        <v/>
      </c>
      <c r="AH45" s="163" t="str">
        <f>IF(ISERROR(発注情報!AR264)=TRUE,"",IF(OR(発注情報!AR264="",発注情報!AR264=0),"",発注情報!AR264))</f>
        <v/>
      </c>
      <c r="AI45" s="158" t="str">
        <f>IF(ISERROR(発注情報!AS264)=TRUE,"",IF(OR(発注情報!AS264="",発注情報!AS264=0),"",発注情報!AS264))</f>
        <v/>
      </c>
    </row>
    <row r="46" spans="1:57" ht="18.75" customHeight="1" x14ac:dyDescent="0.15">
      <c r="A46" s="144" t="str">
        <f t="shared" si="2"/>
        <v/>
      </c>
      <c r="B46" s="150" t="str">
        <f>IF(ISERROR(発注情報!L265)=TRUE,"",IF(OR(発注情報!L265="",発注情報!L265=0),"",発注情報!L265))</f>
        <v/>
      </c>
      <c r="C46" s="146" t="str">
        <f>IF(ISERROR(発注情報!M265)=TRUE,"",IF(OR(発注情報!M265="",発注情報!M265=0),"",発注情報!M265))</f>
        <v/>
      </c>
      <c r="D46" s="146" t="str">
        <f>IF(C46="","",C46*発注情報!$D$2)</f>
        <v/>
      </c>
      <c r="E46" s="240" t="str">
        <f>IF(ISERROR(発注情報!O265)=TRUE,"",IF(OR(発注情報!O265="",発注情報!O265=0),"",発注情報!O265))</f>
        <v/>
      </c>
      <c r="F46" s="240" t="str">
        <f>IF(ISERROR(発注情報!P265)=TRUE,"",IF(OR(発注情報!P265="",発注情報!P265=0),"",発注情報!P265))</f>
        <v/>
      </c>
      <c r="G46" s="240" t="str">
        <f>IF(ISERROR(発注情報!Q265)=TRUE,"",IF(OR(発注情報!Q265="",発注情報!Q265=0),"",発注情報!Q265))</f>
        <v/>
      </c>
      <c r="H46" s="163" t="str">
        <f>IF(ISERROR(発注情報!R265)=TRUE,"",IF(OR(発注情報!R265="",発注情報!R265=0),"",発注情報!R265))</f>
        <v/>
      </c>
      <c r="I46" s="158" t="str">
        <f>IF(ISERROR(発注情報!S265)=TRUE,"",IF(OR(発注情報!S265="",発注情報!S265=0),"",発注情報!S265))</f>
        <v/>
      </c>
      <c r="J46" s="159" t="str">
        <f>IF(ISERROR(発注情報!T265)=TRUE,"",IF(OR(発注情報!T265="",発注情報!T265=0),"",発注情報!T265))</f>
        <v/>
      </c>
      <c r="K46" s="159" t="str">
        <f>IF(ISERROR(発注情報!U265)=TRUE,"",IF(OR(発注情報!U265="",発注情報!U265=0),"",発注情報!U265))</f>
        <v/>
      </c>
      <c r="L46" s="159" t="str">
        <f>IF(ISERROR(発注情報!V265)=TRUE,"",IF(OR(発注情報!V265="",発注情報!V265=0),"",発注情報!V265))</f>
        <v/>
      </c>
      <c r="M46" s="159" t="str">
        <f>IF(ISERROR(発注情報!W265)=TRUE,"",IF(OR(発注情報!W265="",発注情報!W265=0),"",発注情報!W265))</f>
        <v/>
      </c>
      <c r="N46" s="159" t="str">
        <f>IF(ISERROR(発注情報!X265)=TRUE,"",IF(OR(発注情報!X265="",発注情報!X265=0),"",発注情報!X265))</f>
        <v/>
      </c>
      <c r="O46" s="159" t="str">
        <f>IF(ISERROR(発注情報!Y265)=TRUE,"",IF(OR(発注情報!Y265="",発注情報!Y265=0),"",発注情報!Y265))</f>
        <v/>
      </c>
      <c r="P46" s="159" t="str">
        <f>IF(ISERROR(発注情報!Z265)=TRUE,"",IF(OR(発注情報!Z265="",発注情報!Z265=0),"",発注情報!Z265))</f>
        <v/>
      </c>
      <c r="Q46" s="159" t="str">
        <f>IF(ISERROR(発注情報!AA265)=TRUE,"",IF(OR(発注情報!AA265="",発注情報!AA265=0),"",発注情報!AA265))</f>
        <v/>
      </c>
      <c r="R46" s="159" t="str">
        <f>IF(ISERROR(発注情報!AB265)=TRUE,"",IF(OR(発注情報!AB265="",発注情報!AB265=0),"",発注情報!AB265))</f>
        <v/>
      </c>
      <c r="S46" s="159" t="str">
        <f>IF(ISERROR(発注情報!AC265)=TRUE,"",IF(OR(発注情報!AC265="",発注情報!AC265=0),"",発注情報!AC265))</f>
        <v/>
      </c>
      <c r="T46" s="159" t="str">
        <f>IF(ISERROR(発注情報!AD265)=TRUE,"",IF(OR(発注情報!AD265="",発注情報!AD265=0),"",発注情報!AD265))</f>
        <v/>
      </c>
      <c r="U46" s="159" t="str">
        <f>IF(ISERROR(発注情報!AE265)=TRUE,"",IF(OR(発注情報!AE265="",発注情報!AE265=0),"",発注情報!AE265))</f>
        <v/>
      </c>
      <c r="V46" s="159" t="str">
        <f>IF(ISERROR(発注情報!AF265)=TRUE,"",IF(OR(発注情報!AF265="",発注情報!AF265=0),"",発注情報!AF265))</f>
        <v/>
      </c>
      <c r="W46" s="159" t="str">
        <f>IF(ISERROR(発注情報!AG265)=TRUE,"",IF(OR(発注情報!AG265="",発注情報!AG265=0),"",発注情報!AG265))</f>
        <v/>
      </c>
      <c r="X46" s="159" t="str">
        <f>IF(ISERROR(発注情報!AH265)=TRUE,"",IF(OR(発注情報!AH265="",発注情報!AH265=0),"",発注情報!AH265))</f>
        <v/>
      </c>
      <c r="Y46" s="159" t="str">
        <f>IF(ISERROR(発注情報!AI265)=TRUE,"",IF(OR(発注情報!AI265="",発注情報!AI265=0),"",発注情報!AI265))</f>
        <v/>
      </c>
      <c r="Z46" s="159" t="str">
        <f>IF(ISERROR(発注情報!AJ265)=TRUE,"",IF(OR(発注情報!AJ265="",発注情報!AJ265=0),"",発注情報!AJ265))</f>
        <v/>
      </c>
      <c r="AA46" s="159" t="str">
        <f>IF(ISERROR(発注情報!AK265)=TRUE,"",IF(OR(発注情報!AK265="",発注情報!AK265=0),"",発注情報!AK265))</f>
        <v/>
      </c>
      <c r="AB46" s="159" t="str">
        <f>IF(ISERROR(発注情報!AL265)=TRUE,"",IF(OR(発注情報!AL265="",発注情報!AL265=0),"",発注情報!AL265))</f>
        <v/>
      </c>
      <c r="AC46" s="159" t="str">
        <f>IF(ISERROR(発注情報!AM265)=TRUE,"",IF(OR(発注情報!AM265="",発注情報!AM265=0),"",発注情報!AM265))</f>
        <v/>
      </c>
      <c r="AD46" s="159" t="str">
        <f>IF(ISERROR(発注情報!AN265)=TRUE,"",IF(OR(発注情報!AN265="",発注情報!AN265=0),"",発注情報!AN265))</f>
        <v/>
      </c>
      <c r="AE46" s="159" t="str">
        <f>IF(ISERROR(発注情報!AO265)=TRUE,"",IF(OR(発注情報!AO265="",発注情報!AO265=0),"",発注情報!AO265))</f>
        <v/>
      </c>
      <c r="AF46" s="159" t="str">
        <f>IF(ISERROR(発注情報!AP265)=TRUE,"",IF(OR(発注情報!AP265="",発注情報!AP265=0),"",発注情報!AP265))</f>
        <v/>
      </c>
      <c r="AG46" s="159" t="str">
        <f>IF(ISERROR(発注情報!AQ265)=TRUE,"",IF(OR(発注情報!AQ265="",発注情報!AQ265=0),"",発注情報!AQ265))</f>
        <v/>
      </c>
      <c r="AH46" s="163" t="str">
        <f>IF(ISERROR(発注情報!AR265)=TRUE,"",IF(OR(発注情報!AR265="",発注情報!AR265=0),"",発注情報!AR265))</f>
        <v/>
      </c>
      <c r="AI46" s="158" t="str">
        <f>IF(ISERROR(発注情報!AS265)=TRUE,"",IF(OR(発注情報!AS265="",発注情報!AS265=0),"",発注情報!AS265))</f>
        <v/>
      </c>
    </row>
    <row r="47" spans="1:57" ht="18.75" customHeight="1" x14ac:dyDescent="0.15">
      <c r="A47" s="144" t="str">
        <f t="shared" si="2"/>
        <v/>
      </c>
      <c r="B47" s="150" t="str">
        <f>IF(ISERROR(発注情報!L266)=TRUE,"",IF(OR(発注情報!L266="",発注情報!L266=0),"",発注情報!L266))</f>
        <v/>
      </c>
      <c r="C47" s="146" t="str">
        <f>IF(ISERROR(発注情報!M266)=TRUE,"",IF(OR(発注情報!M266="",発注情報!M266=0),"",発注情報!M266))</f>
        <v/>
      </c>
      <c r="D47" s="146" t="str">
        <f>IF(C47="","",C47*発注情報!$D$2)</f>
        <v/>
      </c>
      <c r="E47" s="240" t="str">
        <f>IF(ISERROR(発注情報!O266)=TRUE,"",IF(OR(発注情報!O266="",発注情報!O266=0),"",発注情報!O266))</f>
        <v/>
      </c>
      <c r="F47" s="240" t="str">
        <f>IF(ISERROR(発注情報!P266)=TRUE,"",IF(OR(発注情報!P266="",発注情報!P266=0),"",発注情報!P266))</f>
        <v/>
      </c>
      <c r="G47" s="240" t="str">
        <f>IF(ISERROR(発注情報!Q266)=TRUE,"",IF(OR(発注情報!Q266="",発注情報!Q266=0),"",発注情報!Q266))</f>
        <v/>
      </c>
      <c r="H47" s="163" t="str">
        <f>IF(ISERROR(発注情報!R266)=TRUE,"",IF(OR(発注情報!R266="",発注情報!R266=0),"",発注情報!R266))</f>
        <v/>
      </c>
      <c r="I47" s="158" t="str">
        <f>IF(ISERROR(発注情報!S266)=TRUE,"",IF(OR(発注情報!S266="",発注情報!S266=0),"",発注情報!S266))</f>
        <v/>
      </c>
      <c r="J47" s="159" t="str">
        <f>IF(ISERROR(発注情報!T266)=TRUE,"",IF(OR(発注情報!T266="",発注情報!T266=0),"",発注情報!T266))</f>
        <v/>
      </c>
      <c r="K47" s="159" t="str">
        <f>IF(ISERROR(発注情報!U266)=TRUE,"",IF(OR(発注情報!U266="",発注情報!U266=0),"",発注情報!U266))</f>
        <v/>
      </c>
      <c r="L47" s="159" t="str">
        <f>IF(ISERROR(発注情報!V266)=TRUE,"",IF(OR(発注情報!V266="",発注情報!V266=0),"",発注情報!V266))</f>
        <v/>
      </c>
      <c r="M47" s="159" t="str">
        <f>IF(ISERROR(発注情報!W266)=TRUE,"",IF(OR(発注情報!W266="",発注情報!W266=0),"",発注情報!W266))</f>
        <v/>
      </c>
      <c r="N47" s="159" t="str">
        <f>IF(ISERROR(発注情報!X266)=TRUE,"",IF(OR(発注情報!X266="",発注情報!X266=0),"",発注情報!X266))</f>
        <v/>
      </c>
      <c r="O47" s="159" t="str">
        <f>IF(ISERROR(発注情報!Y266)=TRUE,"",IF(OR(発注情報!Y266="",発注情報!Y266=0),"",発注情報!Y266))</f>
        <v/>
      </c>
      <c r="P47" s="159" t="str">
        <f>IF(ISERROR(発注情報!Z266)=TRUE,"",IF(OR(発注情報!Z266="",発注情報!Z266=0),"",発注情報!Z266))</f>
        <v/>
      </c>
      <c r="Q47" s="159" t="str">
        <f>IF(ISERROR(発注情報!AA266)=TRUE,"",IF(OR(発注情報!AA266="",発注情報!AA266=0),"",発注情報!AA266))</f>
        <v/>
      </c>
      <c r="R47" s="159" t="str">
        <f>IF(ISERROR(発注情報!AB266)=TRUE,"",IF(OR(発注情報!AB266="",発注情報!AB266=0),"",発注情報!AB266))</f>
        <v/>
      </c>
      <c r="S47" s="159" t="str">
        <f>IF(ISERROR(発注情報!AC266)=TRUE,"",IF(OR(発注情報!AC266="",発注情報!AC266=0),"",発注情報!AC266))</f>
        <v/>
      </c>
      <c r="T47" s="159" t="str">
        <f>IF(ISERROR(発注情報!AD266)=TRUE,"",IF(OR(発注情報!AD266="",発注情報!AD266=0),"",発注情報!AD266))</f>
        <v/>
      </c>
      <c r="U47" s="159" t="str">
        <f>IF(ISERROR(発注情報!AE266)=TRUE,"",IF(OR(発注情報!AE266="",発注情報!AE266=0),"",発注情報!AE266))</f>
        <v/>
      </c>
      <c r="V47" s="159" t="str">
        <f>IF(ISERROR(発注情報!AF266)=TRUE,"",IF(OR(発注情報!AF266="",発注情報!AF266=0),"",発注情報!AF266))</f>
        <v/>
      </c>
      <c r="W47" s="159" t="str">
        <f>IF(ISERROR(発注情報!AG266)=TRUE,"",IF(OR(発注情報!AG266="",発注情報!AG266=0),"",発注情報!AG266))</f>
        <v/>
      </c>
      <c r="X47" s="159" t="str">
        <f>IF(ISERROR(発注情報!AH266)=TRUE,"",IF(OR(発注情報!AH266="",発注情報!AH266=0),"",発注情報!AH266))</f>
        <v/>
      </c>
      <c r="Y47" s="159" t="str">
        <f>IF(ISERROR(発注情報!AI266)=TRUE,"",IF(OR(発注情報!AI266="",発注情報!AI266=0),"",発注情報!AI266))</f>
        <v/>
      </c>
      <c r="Z47" s="159" t="str">
        <f>IF(ISERROR(発注情報!AJ266)=TRUE,"",IF(OR(発注情報!AJ266="",発注情報!AJ266=0),"",発注情報!AJ266))</f>
        <v/>
      </c>
      <c r="AA47" s="159" t="str">
        <f>IF(ISERROR(発注情報!AK266)=TRUE,"",IF(OR(発注情報!AK266="",発注情報!AK266=0),"",発注情報!AK266))</f>
        <v/>
      </c>
      <c r="AB47" s="159" t="str">
        <f>IF(ISERROR(発注情報!AL266)=TRUE,"",IF(OR(発注情報!AL266="",発注情報!AL266=0),"",発注情報!AL266))</f>
        <v/>
      </c>
      <c r="AC47" s="159" t="str">
        <f>IF(ISERROR(発注情報!AM266)=TRUE,"",IF(OR(発注情報!AM266="",発注情報!AM266=0),"",発注情報!AM266))</f>
        <v/>
      </c>
      <c r="AD47" s="159" t="str">
        <f>IF(ISERROR(発注情報!AN266)=TRUE,"",IF(OR(発注情報!AN266="",発注情報!AN266=0),"",発注情報!AN266))</f>
        <v/>
      </c>
      <c r="AE47" s="159" t="str">
        <f>IF(ISERROR(発注情報!AO266)=TRUE,"",IF(OR(発注情報!AO266="",発注情報!AO266=0),"",発注情報!AO266))</f>
        <v/>
      </c>
      <c r="AF47" s="159" t="str">
        <f>IF(ISERROR(発注情報!AP266)=TRUE,"",IF(OR(発注情報!AP266="",発注情報!AP266=0),"",発注情報!AP266))</f>
        <v/>
      </c>
      <c r="AG47" s="159" t="str">
        <f>IF(ISERROR(発注情報!AQ266)=TRUE,"",IF(OR(発注情報!AQ266="",発注情報!AQ266=0),"",発注情報!AQ266))</f>
        <v/>
      </c>
      <c r="AH47" s="163" t="str">
        <f>IF(ISERROR(発注情報!AR266)=TRUE,"",IF(OR(発注情報!AR266="",発注情報!AR266=0),"",発注情報!AR266))</f>
        <v/>
      </c>
      <c r="AI47" s="158" t="str">
        <f>IF(ISERROR(発注情報!AS266)=TRUE,"",IF(OR(発注情報!AS266="",発注情報!AS266=0),"",発注情報!AS266))</f>
        <v/>
      </c>
    </row>
    <row r="48" spans="1:57" ht="18.75" customHeight="1" x14ac:dyDescent="0.15">
      <c r="B48" s="193"/>
      <c r="D48" s="89"/>
      <c r="H48" s="194"/>
      <c r="I48" s="195"/>
      <c r="J48" s="30" t="str">
        <f>IF(OR(COUNTIF(J36:AG47,"A'")&gt;0,COUNTIF(J36:AG47,"B'")&gt;0,COUNTIF(J36:AG47,"A'B'")&gt;0),"A'＝横配管Aポート、B'＝横配管Bポート","")</f>
        <v/>
      </c>
      <c r="K48" s="196"/>
      <c r="L48" s="196"/>
      <c r="M48" s="196"/>
      <c r="N48" s="196"/>
      <c r="O48" s="196"/>
      <c r="P48" s="196"/>
      <c r="Q48" s="196"/>
      <c r="R48" s="196"/>
      <c r="S48" s="196"/>
      <c r="T48" s="196"/>
      <c r="U48" s="196"/>
      <c r="V48" s="196"/>
      <c r="W48" s="196"/>
      <c r="X48" s="196"/>
      <c r="Y48" s="196"/>
      <c r="Z48" s="196"/>
      <c r="AA48" s="196"/>
      <c r="AB48" s="196"/>
      <c r="AC48" s="196"/>
      <c r="AD48" s="196"/>
      <c r="AE48" s="196"/>
      <c r="AF48" s="196"/>
      <c r="AG48" s="196"/>
      <c r="AH48" s="194"/>
      <c r="AI48" s="195"/>
    </row>
    <row r="49" spans="2:35" ht="15.75" customHeight="1" x14ac:dyDescent="0.15">
      <c r="B49" s="13"/>
      <c r="C49" s="13"/>
      <c r="D49" s="13"/>
      <c r="E49" s="13"/>
      <c r="F49" s="13"/>
      <c r="G49" s="13"/>
      <c r="H49" s="13"/>
      <c r="I49" s="13"/>
      <c r="J49" s="13"/>
      <c r="K49" s="13"/>
      <c r="L49" s="13"/>
      <c r="M49" s="13"/>
      <c r="N49" s="13"/>
      <c r="O49" s="13"/>
      <c r="P49" s="13"/>
      <c r="Q49" s="13"/>
      <c r="R49" s="13"/>
      <c r="S49" s="13"/>
      <c r="T49" s="13"/>
      <c r="U49" s="13"/>
      <c r="V49" s="13"/>
      <c r="W49" s="13"/>
      <c r="X49" s="13"/>
      <c r="Y49" s="13"/>
      <c r="Z49" s="13"/>
      <c r="AA49" s="13"/>
      <c r="AB49" s="13"/>
      <c r="AC49" s="13"/>
      <c r="AD49" s="13"/>
      <c r="AE49" s="13"/>
      <c r="AF49" s="13"/>
      <c r="AG49" s="13"/>
      <c r="AH49" s="13"/>
      <c r="AI49" s="13"/>
    </row>
    <row r="50" spans="2:35" ht="15.75" customHeight="1" x14ac:dyDescent="0.15">
      <c r="B50" s="13"/>
      <c r="C50" s="13"/>
      <c r="D50" s="13"/>
      <c r="E50" s="13"/>
      <c r="F50" s="13"/>
      <c r="G50" s="13"/>
      <c r="H50" s="13"/>
      <c r="I50" s="13"/>
      <c r="J50" s="13"/>
      <c r="K50" s="13"/>
      <c r="L50" s="13"/>
      <c r="M50" s="13"/>
      <c r="N50" s="13"/>
      <c r="O50" s="13"/>
      <c r="P50" s="13"/>
      <c r="Q50" s="13"/>
      <c r="R50" s="13"/>
      <c r="S50" s="13"/>
      <c r="T50" s="13"/>
      <c r="U50" s="13"/>
      <c r="V50" s="13"/>
      <c r="W50" s="13"/>
      <c r="X50" s="13"/>
      <c r="Y50" s="13"/>
      <c r="Z50" s="13"/>
      <c r="AA50" s="13"/>
      <c r="AB50" s="13"/>
      <c r="AC50" s="13"/>
      <c r="AD50" s="13"/>
      <c r="AE50" s="13"/>
      <c r="AF50" s="13"/>
      <c r="AG50" s="13"/>
      <c r="AH50" s="13"/>
      <c r="AI50" s="13"/>
    </row>
    <row r="51" spans="2:35" ht="15.75" customHeight="1" x14ac:dyDescent="0.15">
      <c r="B51" s="13"/>
      <c r="C51" s="13"/>
      <c r="D51" s="13"/>
      <c r="E51" s="13"/>
      <c r="F51" s="13"/>
      <c r="G51" s="13"/>
      <c r="H51" s="13"/>
      <c r="I51" s="13"/>
      <c r="J51" s="13"/>
      <c r="K51" s="13"/>
      <c r="L51" s="13"/>
      <c r="M51" s="13"/>
      <c r="N51" s="13"/>
      <c r="O51" s="13"/>
      <c r="P51" s="13"/>
      <c r="Q51" s="13"/>
      <c r="R51" s="13"/>
      <c r="S51" s="13"/>
      <c r="T51" s="13"/>
      <c r="U51" s="13"/>
      <c r="V51" s="13"/>
      <c r="W51" s="13"/>
      <c r="X51" s="13"/>
      <c r="Y51" s="13"/>
      <c r="Z51" s="13"/>
      <c r="AA51" s="13"/>
      <c r="AB51" s="13"/>
      <c r="AC51" s="13"/>
      <c r="AD51" s="13"/>
      <c r="AE51" s="13"/>
      <c r="AF51" s="13"/>
      <c r="AG51" s="13"/>
      <c r="AH51" s="13"/>
      <c r="AI51" s="13"/>
    </row>
    <row r="52" spans="2:35" ht="15.75" customHeight="1" x14ac:dyDescent="0.15">
      <c r="B52" s="13"/>
      <c r="C52" s="13"/>
      <c r="D52" s="13"/>
      <c r="E52" s="13"/>
      <c r="F52" s="13"/>
      <c r="G52" s="13"/>
      <c r="H52" s="13"/>
      <c r="I52" s="13"/>
      <c r="J52" s="13"/>
      <c r="K52" s="13"/>
      <c r="L52" s="13"/>
      <c r="M52" s="13"/>
      <c r="N52" s="13"/>
      <c r="O52" s="13"/>
      <c r="P52" s="13"/>
      <c r="Q52" s="13"/>
      <c r="R52" s="13"/>
      <c r="S52" s="13"/>
      <c r="T52" s="13"/>
      <c r="U52" s="13"/>
      <c r="V52" s="13"/>
      <c r="W52" s="13"/>
      <c r="X52" s="13"/>
      <c r="Y52" s="13"/>
      <c r="Z52" s="13"/>
      <c r="AA52" s="13"/>
      <c r="AB52" s="13"/>
      <c r="AC52" s="13"/>
      <c r="AD52" s="13"/>
      <c r="AE52" s="13"/>
      <c r="AF52" s="13"/>
      <c r="AG52" s="13"/>
      <c r="AH52" s="13"/>
      <c r="AI52" s="13"/>
    </row>
    <row r="53" spans="2:35" ht="15.75" customHeight="1" x14ac:dyDescent="0.15">
      <c r="B53" s="13"/>
      <c r="C53" s="13"/>
      <c r="D53" s="13"/>
      <c r="E53" s="13"/>
      <c r="F53" s="13"/>
      <c r="G53" s="13"/>
      <c r="H53" s="13"/>
      <c r="I53" s="13"/>
      <c r="J53" s="13"/>
      <c r="K53" s="13"/>
      <c r="L53" s="13"/>
      <c r="M53" s="13"/>
      <c r="N53" s="13"/>
      <c r="O53" s="13"/>
      <c r="P53" s="13"/>
      <c r="Q53" s="13"/>
      <c r="R53" s="13"/>
      <c r="S53" s="13"/>
      <c r="T53" s="13"/>
      <c r="U53" s="13"/>
      <c r="V53" s="13"/>
      <c r="W53" s="13"/>
      <c r="X53" s="13"/>
      <c r="Y53" s="13"/>
      <c r="Z53" s="13"/>
      <c r="AA53" s="13"/>
      <c r="AB53" s="13"/>
      <c r="AC53" s="13"/>
      <c r="AD53" s="13"/>
      <c r="AE53" s="13"/>
      <c r="AF53" s="13"/>
      <c r="AG53" s="13"/>
      <c r="AH53" s="13"/>
      <c r="AI53" s="13"/>
    </row>
    <row r="54" spans="2:35" ht="15.75" customHeight="1" x14ac:dyDescent="0.15">
      <c r="B54" s="13"/>
      <c r="C54" s="13"/>
      <c r="D54" s="13"/>
      <c r="E54" s="13"/>
      <c r="F54" s="13"/>
      <c r="G54" s="13"/>
      <c r="H54" s="13"/>
      <c r="I54" s="13"/>
      <c r="J54" s="13"/>
      <c r="K54" s="13"/>
      <c r="L54" s="13"/>
      <c r="M54" s="13"/>
      <c r="N54" s="13"/>
      <c r="O54" s="13"/>
      <c r="P54" s="13"/>
      <c r="Q54" s="13"/>
      <c r="R54" s="13"/>
      <c r="S54" s="13"/>
      <c r="T54" s="13"/>
      <c r="U54" s="13"/>
      <c r="V54" s="13"/>
      <c r="W54" s="13"/>
      <c r="X54" s="13"/>
      <c r="Y54" s="13"/>
      <c r="Z54" s="13"/>
      <c r="AA54" s="13"/>
      <c r="AB54" s="13"/>
      <c r="AC54" s="13"/>
      <c r="AD54" s="13"/>
      <c r="AE54" s="13"/>
      <c r="AF54" s="13"/>
      <c r="AG54" s="13"/>
      <c r="AH54" s="13"/>
      <c r="AI54" s="13"/>
    </row>
    <row r="55" spans="2:35" ht="15.75" customHeight="1" x14ac:dyDescent="0.15">
      <c r="H55" s="235"/>
      <c r="I55" s="235"/>
      <c r="J55" s="235"/>
      <c r="K55" s="235"/>
      <c r="L55" s="235"/>
      <c r="M55" s="235"/>
      <c r="N55" s="235"/>
      <c r="O55" s="235"/>
      <c r="P55" s="235"/>
      <c r="Q55" s="235"/>
      <c r="R55" s="235"/>
      <c r="S55" s="235"/>
      <c r="T55" s="235"/>
      <c r="U55" s="235"/>
      <c r="V55" s="235"/>
      <c r="W55" s="235"/>
      <c r="X55" s="235"/>
      <c r="Y55" s="235"/>
      <c r="Z55" s="235"/>
      <c r="AA55" s="235"/>
      <c r="AB55" s="235"/>
      <c r="AC55" s="235"/>
      <c r="AD55" s="235"/>
      <c r="AE55" s="235"/>
      <c r="AF55" s="235"/>
      <c r="AG55" s="235"/>
      <c r="AH55" s="235"/>
    </row>
    <row r="56" spans="2:35" ht="15.75" customHeight="1" x14ac:dyDescent="0.15">
      <c r="H56" s="235"/>
      <c r="I56" s="235"/>
      <c r="J56" s="235"/>
      <c r="K56" s="235"/>
      <c r="L56" s="235"/>
      <c r="M56" s="235"/>
      <c r="N56" s="235"/>
      <c r="O56" s="235"/>
      <c r="P56" s="235"/>
      <c r="Q56" s="235"/>
      <c r="R56" s="235"/>
      <c r="S56" s="235"/>
      <c r="T56" s="235"/>
      <c r="U56" s="235"/>
      <c r="V56" s="235"/>
      <c r="W56" s="235"/>
      <c r="X56" s="235"/>
      <c r="Y56" s="235"/>
      <c r="Z56" s="235"/>
      <c r="AA56" s="235"/>
      <c r="AB56" s="235"/>
      <c r="AC56" s="235"/>
      <c r="AD56" s="235"/>
      <c r="AE56" s="235"/>
      <c r="AF56" s="235"/>
      <c r="AG56" s="235"/>
      <c r="AH56" s="235"/>
    </row>
    <row r="57" spans="2:35" ht="15.75" customHeight="1" x14ac:dyDescent="0.15">
      <c r="H57" s="235"/>
      <c r="I57" s="235"/>
      <c r="J57" s="235"/>
      <c r="K57" s="235"/>
      <c r="L57" s="235"/>
      <c r="M57" s="235"/>
      <c r="N57" s="235"/>
      <c r="O57" s="235"/>
      <c r="P57" s="235"/>
      <c r="Q57" s="235"/>
      <c r="R57" s="235"/>
      <c r="S57" s="235"/>
      <c r="T57" s="235"/>
      <c r="U57" s="235"/>
      <c r="V57" s="235"/>
      <c r="W57" s="235"/>
      <c r="X57" s="235"/>
      <c r="Y57" s="235"/>
      <c r="Z57" s="235"/>
      <c r="AA57" s="235"/>
      <c r="AB57" s="235"/>
      <c r="AC57" s="235"/>
      <c r="AD57" s="235"/>
      <c r="AE57" s="235"/>
      <c r="AF57" s="235"/>
      <c r="AG57" s="235"/>
      <c r="AH57" s="235"/>
    </row>
    <row r="58" spans="2:35" ht="15.75" customHeight="1" x14ac:dyDescent="0.15">
      <c r="H58" s="235"/>
      <c r="I58" s="235"/>
      <c r="J58" s="235"/>
      <c r="K58" s="235"/>
      <c r="L58" s="235"/>
      <c r="M58" s="235"/>
      <c r="N58" s="235"/>
      <c r="O58" s="235"/>
      <c r="P58" s="235"/>
      <c r="Q58" s="235"/>
      <c r="R58" s="235"/>
      <c r="S58" s="235"/>
      <c r="T58" s="235"/>
      <c r="U58" s="235"/>
      <c r="V58" s="235"/>
      <c r="W58" s="235"/>
      <c r="X58" s="235"/>
      <c r="Y58" s="235"/>
      <c r="Z58" s="235"/>
      <c r="AA58" s="235"/>
      <c r="AB58" s="235"/>
      <c r="AC58" s="235"/>
      <c r="AD58" s="235"/>
      <c r="AE58" s="235"/>
      <c r="AF58" s="235"/>
      <c r="AG58" s="235"/>
      <c r="AH58" s="235"/>
    </row>
    <row r="59" spans="2:35" ht="15.75" customHeight="1" x14ac:dyDescent="0.15">
      <c r="H59" s="235"/>
      <c r="I59" s="235"/>
      <c r="J59" s="235"/>
      <c r="K59" s="235"/>
      <c r="L59" s="235"/>
      <c r="M59" s="235"/>
      <c r="N59" s="235"/>
      <c r="O59" s="235"/>
      <c r="P59" s="235"/>
      <c r="Q59" s="235"/>
      <c r="R59" s="235"/>
      <c r="S59" s="235"/>
      <c r="T59" s="235"/>
      <c r="U59" s="235"/>
      <c r="V59" s="235"/>
      <c r="W59" s="235"/>
      <c r="X59" s="235"/>
      <c r="Y59" s="235"/>
      <c r="Z59" s="235"/>
      <c r="AA59" s="235"/>
      <c r="AB59" s="235"/>
      <c r="AC59" s="235"/>
      <c r="AD59" s="235"/>
      <c r="AE59" s="235"/>
      <c r="AF59" s="235"/>
      <c r="AG59" s="235"/>
      <c r="AH59" s="235"/>
    </row>
    <row r="60" spans="2:35" ht="15.75" customHeight="1" x14ac:dyDescent="0.15">
      <c r="H60" s="235"/>
      <c r="I60" s="235"/>
      <c r="J60" s="235"/>
      <c r="K60" s="235"/>
      <c r="L60" s="235"/>
      <c r="M60" s="235"/>
      <c r="N60" s="235"/>
      <c r="O60" s="235"/>
      <c r="P60" s="235"/>
      <c r="Q60" s="235"/>
      <c r="R60" s="235"/>
      <c r="S60" s="235"/>
      <c r="T60" s="235"/>
      <c r="U60" s="235"/>
      <c r="V60" s="235"/>
      <c r="W60" s="235"/>
      <c r="X60" s="235"/>
      <c r="Y60" s="235"/>
      <c r="Z60" s="235"/>
      <c r="AA60" s="235"/>
      <c r="AB60" s="235"/>
      <c r="AC60" s="235"/>
      <c r="AD60" s="235"/>
      <c r="AE60" s="235"/>
      <c r="AF60" s="235"/>
      <c r="AG60" s="235"/>
      <c r="AH60" s="235"/>
    </row>
    <row r="61" spans="2:35" ht="15.75" customHeight="1" x14ac:dyDescent="0.15">
      <c r="H61" s="235"/>
      <c r="I61" s="235"/>
      <c r="J61" s="235"/>
      <c r="K61" s="235"/>
      <c r="L61" s="235"/>
      <c r="M61" s="235"/>
      <c r="N61" s="235"/>
      <c r="O61" s="235"/>
      <c r="P61" s="235"/>
      <c r="Q61" s="235"/>
      <c r="R61" s="235"/>
      <c r="S61" s="235"/>
      <c r="T61" s="235"/>
      <c r="U61" s="235"/>
      <c r="V61" s="235"/>
      <c r="W61" s="235"/>
      <c r="X61" s="235"/>
      <c r="Y61" s="235"/>
      <c r="Z61" s="235"/>
      <c r="AA61" s="235"/>
      <c r="AB61" s="235"/>
      <c r="AC61" s="235"/>
      <c r="AD61" s="235"/>
      <c r="AE61" s="235"/>
      <c r="AF61" s="235"/>
      <c r="AG61" s="235"/>
      <c r="AH61" s="235"/>
    </row>
    <row r="62" spans="2:35" ht="15.75" customHeight="1" x14ac:dyDescent="0.15">
      <c r="H62" s="235"/>
      <c r="I62" s="235"/>
      <c r="J62" s="235"/>
      <c r="K62" s="235"/>
      <c r="L62" s="235"/>
      <c r="M62" s="235"/>
      <c r="N62" s="235"/>
      <c r="O62" s="235"/>
      <c r="P62" s="235"/>
      <c r="Q62" s="235"/>
      <c r="R62" s="235"/>
      <c r="S62" s="235"/>
      <c r="T62" s="235"/>
      <c r="U62" s="235"/>
      <c r="V62" s="235"/>
      <c r="W62" s="235"/>
      <c r="X62" s="235"/>
      <c r="Y62" s="235"/>
      <c r="Z62" s="235"/>
      <c r="AA62" s="235"/>
      <c r="AB62" s="235"/>
      <c r="AC62" s="235"/>
      <c r="AD62" s="235"/>
      <c r="AE62" s="235"/>
      <c r="AF62" s="235"/>
      <c r="AG62" s="235"/>
      <c r="AH62" s="235"/>
    </row>
    <row r="63" spans="2:35" ht="17.25" customHeight="1" x14ac:dyDescent="0.15">
      <c r="AH63" s="800" t="str">
        <f>IF(B33="","",$AF$33)</f>
        <v/>
      </c>
      <c r="AI63" s="800"/>
    </row>
  </sheetData>
  <sheetProtection password="CC67" sheet="1" objects="1" formatCells="0" selectLockedCells="1"/>
  <mergeCells count="30">
    <mergeCell ref="AH63:AI63"/>
    <mergeCell ref="AH30:AI30"/>
    <mergeCell ref="AH32:AI32"/>
    <mergeCell ref="AC2:AD3"/>
    <mergeCell ref="AE2:AI3"/>
    <mergeCell ref="AH5:AI5"/>
    <mergeCell ref="I4:AI4"/>
    <mergeCell ref="V2:W3"/>
    <mergeCell ref="X2:AB3"/>
    <mergeCell ref="H5:I5"/>
    <mergeCell ref="H35:I35"/>
    <mergeCell ref="AH35:AI35"/>
    <mergeCell ref="I2:K2"/>
    <mergeCell ref="I3:K3"/>
    <mergeCell ref="D4:H4"/>
    <mergeCell ref="H32:I32"/>
    <mergeCell ref="L2:O2"/>
    <mergeCell ref="S2:U2"/>
    <mergeCell ref="L3:U3"/>
    <mergeCell ref="P2:R2"/>
    <mergeCell ref="AB1:AG1"/>
    <mergeCell ref="AH1:AI1"/>
    <mergeCell ref="C1:D1"/>
    <mergeCell ref="AH33:AI33"/>
    <mergeCell ref="H30:I30"/>
    <mergeCell ref="D2:H3"/>
    <mergeCell ref="O1:Q1"/>
    <mergeCell ref="Y1:AA1"/>
    <mergeCell ref="H1:N1"/>
    <mergeCell ref="R1:X1"/>
  </mergeCells>
  <phoneticPr fontId="2"/>
  <conditionalFormatting sqref="B5">
    <cfRule type="cellIs" dxfId="1" priority="2" stopIfTrue="1" operator="equal">
      <formula>$AK$5</formula>
    </cfRule>
  </conditionalFormatting>
  <conditionalFormatting sqref="H6:J6 AH6:AI6 H7:AI29 H30:H32 J30:AH32 I31 AI31 H36:AI48">
    <cfRule type="cellIs" dxfId="0" priority="1" stopIfTrue="1" operator="equal">
      <formula>"&gt;"</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基本情報</vt:lpstr>
      <vt:lpstr>ベース</vt:lpstr>
      <vt:lpstr>バルブ</vt:lpstr>
      <vt:lpstr>仕様書作成</vt:lpstr>
      <vt:lpstr>発注情報</vt:lpstr>
      <vt:lpstr>御発注用仕様書</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Miyata Norimichi</cp:lastModifiedBy>
  <cp:lastPrinted>2025-03-04T07:01:14Z</cp:lastPrinted>
  <dcterms:created xsi:type="dcterms:W3CDTF">2009-11-25T00:43:57Z</dcterms:created>
  <dcterms:modified xsi:type="dcterms:W3CDTF">2025-03-04T07:01:15Z</dcterms:modified>
</cp:coreProperties>
</file>